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filterPrivacy="1" codeName="ThisWorkbook"/>
  <xr:revisionPtr revIDLastSave="0" documentId="8_{1E96D894-5EF1-49E9-893F-CCBD3692CD4C}" xr6:coauthVersionLast="47" xr6:coauthVersionMax="47" xr10:uidLastSave="{00000000-0000-0000-0000-000000000000}"/>
  <bookViews>
    <workbookView xWindow="28680" yWindow="-120" windowWidth="29040" windowHeight="15720" tabRatio="737" firstSheet="1" activeTab="1" xr2:uid="{00000000-000D-0000-FFFF-FFFF00000000}"/>
  </bookViews>
  <sheets>
    <sheet name="Cow-calf Interface" sheetId="7" r:id="rId1"/>
    <sheet name="Yearling Grasser Interface" sheetId="13" r:id="rId2"/>
  </sheets>
  <definedNames>
    <definedName name="Pairs">#REF!</definedName>
    <definedName name="_xlnm.Print_Area" localSheetId="1">'Yearling Grasser Interface'!$A$1:$L$118</definedName>
    <definedName name="Steers">#REF!</definedName>
  </definedNames>
  <calcPr calcId="191028"/>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4" i="13" l="1"/>
  <c r="C83" i="13"/>
  <c r="C82" i="13"/>
  <c r="C81" i="13"/>
  <c r="C80" i="13"/>
  <c r="C79" i="13"/>
  <c r="C81" i="7"/>
  <c r="C80" i="7"/>
  <c r="C79" i="7"/>
  <c r="C78" i="7"/>
  <c r="U30" i="13" l="1"/>
  <c r="E32" i="13"/>
  <c r="P51" i="13"/>
  <c r="P47" i="13"/>
  <c r="C9" i="13"/>
  <c r="C9" i="7"/>
  <c r="T30" i="13"/>
  <c r="E78" i="7"/>
  <c r="D78" i="7"/>
  <c r="R51" i="13"/>
  <c r="Q51" i="13"/>
  <c r="R50" i="13"/>
  <c r="R49" i="13"/>
  <c r="Q49" i="13"/>
  <c r="R47" i="13"/>
  <c r="Q47" i="13"/>
  <c r="O51" i="13"/>
  <c r="P50" i="13"/>
  <c r="O47" i="13"/>
  <c r="P49" i="13"/>
  <c r="O49" i="13"/>
  <c r="S30" i="13"/>
  <c r="Q30" i="13"/>
  <c r="U34" i="13"/>
  <c r="S34" i="13"/>
  <c r="Q34" i="13"/>
  <c r="V34" i="13"/>
  <c r="R34" i="13"/>
  <c r="T34" i="13"/>
  <c r="P34" i="13"/>
  <c r="V33" i="13"/>
  <c r="T33" i="13"/>
  <c r="R33" i="13"/>
  <c r="P33" i="13"/>
  <c r="V32" i="13"/>
  <c r="R32" i="13"/>
  <c r="T32" i="13"/>
  <c r="U32" i="13"/>
  <c r="S32" i="13"/>
  <c r="Q32" i="13"/>
  <c r="P32" i="13"/>
  <c r="V30" i="13"/>
  <c r="R30" i="13"/>
  <c r="P30" i="13"/>
  <c r="O30" i="13"/>
  <c r="O34" i="13"/>
  <c r="O32" i="13"/>
  <c r="M50" i="7"/>
  <c r="K50" i="7"/>
  <c r="L50" i="7"/>
  <c r="J50" i="7"/>
  <c r="M49" i="7"/>
  <c r="K49" i="7"/>
  <c r="M48" i="7"/>
  <c r="L48" i="7"/>
  <c r="K48" i="7"/>
  <c r="J48" i="7"/>
  <c r="L46" i="7"/>
  <c r="J46" i="7"/>
  <c r="M46" i="7"/>
  <c r="K46" i="7"/>
  <c r="M34" i="7"/>
  <c r="L34" i="7"/>
  <c r="M33" i="7"/>
  <c r="M32" i="7"/>
  <c r="L32" i="7"/>
  <c r="M30" i="7"/>
  <c r="L30" i="7"/>
  <c r="K34" i="7"/>
  <c r="J34" i="7"/>
  <c r="K33" i="7"/>
  <c r="K32" i="7"/>
  <c r="J32" i="7"/>
  <c r="K30" i="7"/>
  <c r="J30" i="7"/>
  <c r="D82" i="13"/>
  <c r="E51" i="13"/>
  <c r="E50" i="13"/>
  <c r="Q50" i="13" s="1"/>
  <c r="E49" i="13"/>
  <c r="D84" i="13"/>
  <c r="D83" i="13"/>
  <c r="D81" i="13"/>
  <c r="D80" i="13"/>
  <c r="D79" i="13"/>
  <c r="K32" i="13"/>
  <c r="H32" i="13"/>
  <c r="B49" i="13"/>
  <c r="B32" i="13"/>
  <c r="E50" i="7"/>
  <c r="E49" i="7"/>
  <c r="L49" i="7" s="1"/>
  <c r="E48" i="7"/>
  <c r="D81" i="7"/>
  <c r="B48" i="7"/>
  <c r="E32" i="7"/>
  <c r="B32" i="7"/>
  <c r="D80" i="7"/>
  <c r="D79" i="7"/>
  <c r="D73" i="13"/>
  <c r="D74" i="13" s="1"/>
  <c r="C73" i="13"/>
  <c r="C74" i="13" s="1"/>
  <c r="D70" i="13"/>
  <c r="D71" i="13" s="1"/>
  <c r="C70" i="13"/>
  <c r="E68" i="13"/>
  <c r="B50" i="7"/>
  <c r="E34" i="7"/>
  <c r="B34" i="7"/>
  <c r="K34" i="13"/>
  <c r="H34" i="13"/>
  <c r="B51" i="13"/>
  <c r="B34" i="13"/>
  <c r="E34" i="13"/>
  <c r="K33" i="13"/>
  <c r="U33" i="13" s="1"/>
  <c r="H33" i="13"/>
  <c r="S33" i="13" s="1"/>
  <c r="B50" i="13"/>
  <c r="O50" i="13" s="1"/>
  <c r="E33" i="13"/>
  <c r="Q33" i="13" s="1"/>
  <c r="B33" i="13"/>
  <c r="O33" i="13" s="1"/>
  <c r="B49" i="7"/>
  <c r="J49" i="7" s="1"/>
  <c r="E33" i="7"/>
  <c r="L33" i="7" s="1"/>
  <c r="B33" i="7"/>
  <c r="J33" i="7" s="1"/>
  <c r="D67" i="7"/>
  <c r="B69" i="7"/>
  <c r="C69" i="7"/>
  <c r="E53" i="13" l="1"/>
  <c r="B82" i="13" s="1"/>
  <c r="B36" i="13"/>
  <c r="B53" i="13"/>
  <c r="E36" i="13"/>
  <c r="K36" i="13"/>
  <c r="K39" i="13" s="1"/>
  <c r="E52" i="7"/>
  <c r="B81" i="7" s="1"/>
  <c r="B52" i="7"/>
  <c r="H36" i="13"/>
  <c r="H39" i="13" s="1"/>
  <c r="E36" i="7"/>
  <c r="B36" i="7"/>
  <c r="B78" i="7" s="1"/>
  <c r="E74" i="13"/>
  <c r="E84" i="13" s="1"/>
  <c r="E70" i="13"/>
  <c r="E73" i="13"/>
  <c r="C71" i="13"/>
  <c r="E71" i="13" s="1"/>
  <c r="E82" i="13" s="1"/>
  <c r="D69" i="7"/>
  <c r="B71" i="7"/>
  <c r="B39" i="13" l="1"/>
  <c r="B79" i="13"/>
  <c r="E56" i="13"/>
  <c r="H82" i="13" s="1"/>
  <c r="E55" i="7"/>
  <c r="B56" i="13"/>
  <c r="F82" i="13"/>
  <c r="E39" i="13"/>
  <c r="E83" i="13"/>
  <c r="B84" i="13"/>
  <c r="B83" i="13"/>
  <c r="E79" i="13"/>
  <c r="E80" i="13"/>
  <c r="E81" i="13"/>
  <c r="F79" i="13" l="1"/>
  <c r="G79" i="13"/>
  <c r="G82" i="13"/>
  <c r="H79" i="13"/>
  <c r="F83" i="13"/>
  <c r="H83" i="13"/>
  <c r="G83" i="13"/>
  <c r="G84" i="13"/>
  <c r="H84" i="13"/>
  <c r="F84" i="13"/>
  <c r="B80" i="13"/>
  <c r="B81" i="13"/>
  <c r="F81" i="13" l="1"/>
  <c r="H81" i="13"/>
  <c r="G81" i="13"/>
  <c r="F80" i="13"/>
  <c r="H80" i="13"/>
  <c r="G80" i="13"/>
  <c r="B55" i="7" l="1"/>
  <c r="E39" i="7"/>
  <c r="C71" i="7"/>
  <c r="D71" i="7" s="1"/>
  <c r="B39" i="7" l="1"/>
  <c r="B80" i="7"/>
  <c r="B79" i="7"/>
  <c r="D72" i="7"/>
  <c r="B72" i="7"/>
  <c r="C72" i="7"/>
  <c r="H78" i="7" l="1"/>
  <c r="E81" i="7"/>
  <c r="E79" i="7"/>
  <c r="H79" i="7" s="1"/>
  <c r="E80" i="7"/>
  <c r="H80" i="7" s="1"/>
  <c r="G78" i="7" l="1"/>
  <c r="F78" i="7"/>
  <c r="F81" i="7"/>
  <c r="G81" i="7"/>
  <c r="H81" i="7"/>
  <c r="G80" i="7"/>
  <c r="F80" i="7"/>
  <c r="G79" i="7"/>
  <c r="F79" i="7"/>
</calcChain>
</file>

<file path=xl/sharedStrings.xml><?xml version="1.0" encoding="utf-8"?>
<sst xmlns="http://schemas.openxmlformats.org/spreadsheetml/2006/main" count="275" uniqueCount="107">
  <si>
    <t>Water Systems Cost-Benefit Calculator</t>
  </si>
  <si>
    <t>Instruction: Enter value in yellow cells, other cells are formula driven and have been protected to avoid accidental changes/deletions</t>
  </si>
  <si>
    <t>Producer Information - Cow/Calf</t>
  </si>
  <si>
    <r>
      <t xml:space="preserve">Peak daily water use per cow-calf pair
(Imperial gallons per day)
</t>
    </r>
    <r>
      <rPr>
        <i/>
        <sz val="11"/>
        <color theme="1"/>
        <rFont val="Calibri"/>
        <family val="2"/>
        <scheme val="minor"/>
      </rPr>
      <t>e.g. A 1300 lb cow/calf pair needs 12-24 gallons per day. The high number is for peak demand on hot summer days above 25°C.</t>
    </r>
  </si>
  <si>
    <t>Use Alberta Agriculture's Online Calculator to Estimate Total Water Need</t>
  </si>
  <si>
    <t>What is your herd size for this site?
(# of cow-calf pairs)</t>
  </si>
  <si>
    <t>Total estimated volume needed 
(Imperial gallons per day)</t>
  </si>
  <si>
    <t>Projected Sale Price for Calves 
($/lb)</t>
  </si>
  <si>
    <t>Water System Information</t>
  </si>
  <si>
    <t>Well</t>
  </si>
  <si>
    <r>
      <t xml:space="preserve">Do you need a new well(s) for any of type the water systems below? 
</t>
    </r>
    <r>
      <rPr>
        <sz val="11"/>
        <rFont val="Calibri"/>
        <family val="2"/>
        <scheme val="minor"/>
      </rPr>
      <t>(check the box if yes)</t>
    </r>
  </si>
  <si>
    <t>If don't need a well, skip the next question.</t>
  </si>
  <si>
    <r>
      <rPr>
        <b/>
        <sz val="11"/>
        <rFont val="Calibri"/>
        <family val="2"/>
        <scheme val="minor"/>
      </rPr>
      <t>If yes, how much does a new well cost?</t>
    </r>
    <r>
      <rPr>
        <sz val="11"/>
        <rFont val="Calibri"/>
        <family val="2"/>
        <scheme val="minor"/>
      </rPr>
      <t xml:space="preserve"> 
</t>
    </r>
    <r>
      <rPr>
        <i/>
        <sz val="11"/>
        <rFont val="Calibri"/>
        <family val="2"/>
        <scheme val="minor"/>
      </rPr>
      <t>(check the box to use default price 
or enter your number in the yellow cell)</t>
    </r>
  </si>
  <si>
    <t>Trough</t>
  </si>
  <si>
    <r>
      <t xml:space="preserve">How much does a trough cost ?
</t>
    </r>
    <r>
      <rPr>
        <i/>
        <sz val="11"/>
        <color theme="1"/>
        <rFont val="Calibri"/>
        <family val="2"/>
        <scheme val="minor"/>
      </rPr>
      <t>(check the box to use default price for a 525 gallon portable trough 
or enter your cost in the yellow cell)</t>
    </r>
  </si>
  <si>
    <t>Storage Tank</t>
  </si>
  <si>
    <t>The storage tank is a separate item if you want one day's worth of water available to the trough.</t>
  </si>
  <si>
    <t>Do you need to buy and install a  storage tank for any of type the water systems below?</t>
  </si>
  <si>
    <t>If don't need a storage tank, skip the next question.</t>
  </si>
  <si>
    <r>
      <rPr>
        <b/>
        <sz val="11"/>
        <color theme="1"/>
        <rFont val="Calibri"/>
        <family val="2"/>
        <scheme val="minor"/>
      </rPr>
      <t xml:space="preserve">If yes, how much does it cost to buy and install a storage tank? </t>
    </r>
    <r>
      <rPr>
        <sz val="11"/>
        <color theme="1"/>
        <rFont val="Calibri"/>
        <family val="2"/>
        <scheme val="minor"/>
      </rPr>
      <t xml:space="preserve">
</t>
    </r>
    <r>
      <rPr>
        <i/>
        <sz val="11"/>
        <color theme="1"/>
        <rFont val="Calibri"/>
        <family val="2"/>
        <scheme val="minor"/>
      </rPr>
      <t>(check the box to use default price for a 2500 gallon storage tank
or enter your cost in the yellow cell)</t>
    </r>
  </si>
  <si>
    <t>Estimated Initial Costs of Watering Systems</t>
  </si>
  <si>
    <r>
      <t xml:space="preserve">- Prices for the well, trough, and storage tank are automatically populated from the Water System Information section above.
- If a well or storage tank is marked as not needed in any water system, it will not appear in this section.
- Enter the required units for the pump, pipe, well, trough, and storage tank. If any of these are not needed for a specific system, enter 0 unit.
Note: The cost of water systems, particularly pipeline systems, can vary widely based on factors such as the type of water source, distance between water source and endpoint, number of livestock being supplied, topography, and other considerations. 
</t>
    </r>
    <r>
      <rPr>
        <b/>
        <i/>
        <u/>
        <sz val="12"/>
        <color theme="7"/>
        <rFont val="Calibri"/>
        <family val="2"/>
        <scheme val="minor"/>
      </rPr>
      <t>It is recommended to input values customized to your specific situation.</t>
    </r>
  </si>
  <si>
    <t>These columns (J-M) will be hidden in the final version.</t>
  </si>
  <si>
    <t>A Single Watering Point, without pipeline for distribution</t>
  </si>
  <si>
    <t>Final Numbers Used</t>
  </si>
  <si>
    <t>Windmill Pump System</t>
  </si>
  <si>
    <t xml:space="preserve">Solar-powered Pump System </t>
  </si>
  <si>
    <t>Solar-powered Pump System</t>
  </si>
  <si>
    <t>Price ($/unit)</t>
  </si>
  <si>
    <t>Units</t>
  </si>
  <si>
    <t>Price</t>
  </si>
  <si>
    <t>Unit</t>
  </si>
  <si>
    <r>
      <rPr>
        <b/>
        <sz val="11"/>
        <color theme="1"/>
        <rFont val="Calibri"/>
        <family val="2"/>
        <scheme val="minor"/>
      </rPr>
      <t>Windmill Pump</t>
    </r>
    <r>
      <rPr>
        <sz val="11"/>
        <color theme="1"/>
        <rFont val="Calibri"/>
        <family val="2"/>
        <scheme val="minor"/>
      </rPr>
      <t xml:space="preserve">
(incl. windmill, steel tower, plastic pipe, windmill pump cylinder and battery)
</t>
    </r>
    <r>
      <rPr>
        <i/>
        <sz val="10"/>
        <color theme="1"/>
        <rFont val="Calibri"/>
        <family val="2"/>
        <scheme val="minor"/>
      </rPr>
      <t>(check the box to use default price or enter your own numbers in the yellow cells)</t>
    </r>
  </si>
  <si>
    <r>
      <rPr>
        <b/>
        <sz val="11"/>
        <color theme="1"/>
        <rFont val="Calibri"/>
        <family val="2"/>
        <scheme val="minor"/>
      </rPr>
      <t>Solar-powered Pump</t>
    </r>
    <r>
      <rPr>
        <sz val="11"/>
        <color theme="1"/>
        <rFont val="Calibri"/>
        <family val="2"/>
        <scheme val="minor"/>
      </rPr>
      <t xml:space="preserve">
(incl. solar panel, pump, plastic pipe, battery and miscellaneous hardware)
</t>
    </r>
    <r>
      <rPr>
        <i/>
        <sz val="10"/>
        <color theme="1"/>
        <rFont val="Calibri"/>
        <family val="2"/>
        <scheme val="minor"/>
      </rPr>
      <t>(check the box to use default price or enter your own numbers in the yellow cells)</t>
    </r>
  </si>
  <si>
    <r>
      <t xml:space="preserve">Other Costs </t>
    </r>
    <r>
      <rPr>
        <sz val="11"/>
        <color theme="1"/>
        <rFont val="Calibri"/>
        <family val="2"/>
        <scheme val="minor"/>
      </rPr>
      <t>(e.g. concrete pad/geotextile fabric/gravel, miscellaneous costs)</t>
    </r>
  </si>
  <si>
    <t>Total Initial Cost</t>
  </si>
  <si>
    <t>Annual Power Cost ($/year)</t>
  </si>
  <si>
    <r>
      <t xml:space="preserve">Annual Maintenance Cost ($/year)
</t>
    </r>
    <r>
      <rPr>
        <i/>
        <sz val="11"/>
        <color theme="1"/>
        <rFont val="Calibri"/>
        <family val="2"/>
        <scheme val="minor"/>
      </rPr>
      <t>(enter your number in the yellow cell
or check the box to use default maintenance cost)</t>
    </r>
  </si>
  <si>
    <t>It is recommended to input your own value if your water system requires frequent repairs and replacements.</t>
  </si>
  <si>
    <t>With pipeline for distribution</t>
  </si>
  <si>
    <t>Aboveground Pipe System</t>
  </si>
  <si>
    <t>Underground Pipe System</t>
  </si>
  <si>
    <r>
      <t xml:space="preserve">Underground Pipe and Pump
</t>
    </r>
    <r>
      <rPr>
        <sz val="11"/>
        <rFont val="Calibri"/>
        <family val="2"/>
        <scheme val="minor"/>
      </rPr>
      <t>(incl. trenching and pipe, hook-ups, pump)</t>
    </r>
    <r>
      <rPr>
        <b/>
        <sz val="11"/>
        <rFont val="Calibri"/>
        <family val="2"/>
        <scheme val="minor"/>
      </rPr>
      <t xml:space="preserve">
</t>
    </r>
    <r>
      <rPr>
        <i/>
        <sz val="10"/>
        <rFont val="Calibri"/>
        <family val="2"/>
        <scheme val="minor"/>
      </rPr>
      <t>(check the box to use default price* or enter your own numbers in the yellow cells)
*The default price is based on $1.50/foot for pipeline and installation for 1.5 miles and a $3,500 solar powered submersible pump.</t>
    </r>
  </si>
  <si>
    <r>
      <t xml:space="preserve">Aboveground Pipe and Pump
</t>
    </r>
    <r>
      <rPr>
        <sz val="11"/>
        <color theme="1"/>
        <rFont val="Calibri"/>
        <family val="2"/>
        <scheme val="minor"/>
      </rPr>
      <t>(incl. trenching and pipe, hook-ups, pump)</t>
    </r>
    <r>
      <rPr>
        <b/>
        <sz val="11"/>
        <color theme="1"/>
        <rFont val="Calibri"/>
        <family val="2"/>
        <scheme val="minor"/>
      </rPr>
      <t xml:space="preserve">
</t>
    </r>
    <r>
      <rPr>
        <i/>
        <sz val="10"/>
        <color theme="1"/>
        <rFont val="Calibri"/>
        <family val="2"/>
        <scheme val="minor"/>
      </rPr>
      <t>(check the box to use default price or enter your own numbers in the yellow cells)
*The default price is based on $1.2/foot for pipeline and installation for 1.5 miles and a $3,500 solar powered submersible pump.</t>
    </r>
  </si>
  <si>
    <r>
      <t xml:space="preserve">Annual Maintenance Cost ($/year)
</t>
    </r>
    <r>
      <rPr>
        <i/>
        <sz val="11"/>
        <rFont val="Calibri"/>
        <family val="2"/>
        <scheme val="minor"/>
      </rPr>
      <t>(enter your number in the yellow cell
or check the box to use default maintenance cost)</t>
    </r>
  </si>
  <si>
    <t>Potential Funding</t>
  </si>
  <si>
    <t>Note: Different funding programs vary in eligible expenses, cost-sharing ratios, maximum grant amounts, application timelines, etc. For accurate estimates, please refer to the specific program guidelines and consult the program administrator.</t>
  </si>
  <si>
    <t>Total Potential Funding ($)</t>
  </si>
  <si>
    <t>Potential Additional Weight Gain - Pumped Water vs. Direct Access *</t>
  </si>
  <si>
    <t>While there are many potential herd health and environmental benefits from utilizing a watering system, the main economic benefit is the potential increase in weight gain.
The following is based on research by Lardner et al. (2005), which analyzed the results of pumped water versus direct access over two periods, early summer (Period 1) and late summer (Period 2).
Lardner’s research found that pumping water without treating it (via aeration or coagulation) appeared to be the most effective option for cows and calves.</t>
  </si>
  <si>
    <t>Time Period</t>
  </si>
  <si>
    <t>Period 1 
(May 23-Jul 31)</t>
  </si>
  <si>
    <t>Period 2 
(Aug 1-Sept 30)</t>
  </si>
  <si>
    <t>Whole Period</t>
  </si>
  <si>
    <t># of Days</t>
  </si>
  <si>
    <r>
      <t>Additional ADG on</t>
    </r>
    <r>
      <rPr>
        <b/>
        <sz val="11"/>
        <color theme="1"/>
        <rFont val="Calibri"/>
        <family val="2"/>
        <scheme val="minor"/>
      </rPr>
      <t xml:space="preserve"> cows</t>
    </r>
    <r>
      <rPr>
        <sz val="11"/>
        <color theme="1"/>
        <rFont val="Calibri"/>
        <family val="2"/>
        <scheme val="minor"/>
      </rPr>
      <t xml:space="preserve"> (lb/day/head)</t>
    </r>
  </si>
  <si>
    <r>
      <t xml:space="preserve">Total Additional Weight Gain per </t>
    </r>
    <r>
      <rPr>
        <b/>
        <sz val="11"/>
        <color theme="1"/>
        <rFont val="Calibri"/>
        <family val="2"/>
        <scheme val="minor"/>
      </rPr>
      <t>cow</t>
    </r>
    <r>
      <rPr>
        <sz val="11"/>
        <color theme="1"/>
        <rFont val="Calibri"/>
        <family val="2"/>
        <scheme val="minor"/>
      </rPr>
      <t xml:space="preserve"> (lb/head/year)</t>
    </r>
  </si>
  <si>
    <t>Additional ADG on calves (lb/day/head)</t>
  </si>
  <si>
    <r>
      <t xml:space="preserve">Total Additional Weight Gain per </t>
    </r>
    <r>
      <rPr>
        <b/>
        <sz val="11"/>
        <color theme="1"/>
        <rFont val="Calibri"/>
        <family val="2"/>
        <scheme val="minor"/>
      </rPr>
      <t xml:space="preserve">calf </t>
    </r>
    <r>
      <rPr>
        <sz val="11"/>
        <color theme="1"/>
        <rFont val="Calibri"/>
        <family val="2"/>
        <scheme val="minor"/>
      </rPr>
      <t>(lb/head/year)</t>
    </r>
  </si>
  <si>
    <t>Estimated Economic Benefits from Increased Calf Weights ($/head)</t>
  </si>
  <si>
    <t>*Source: Lardner et al. (2005)</t>
  </si>
  <si>
    <t>Results</t>
  </si>
  <si>
    <t>Note: The economic benefits calculated in the tool are based solely on potential additional weight gain from pumped water compared to direct water access. But producers should also consider the additional benefits related to animal health, pasture utilization and environmental sustainability  when evaluating the overall value of their water system.</t>
  </si>
  <si>
    <t>Estimated Initial Cost 
($/pair)</t>
  </si>
  <si>
    <t>Maintenance Cost
($/pair/year)</t>
  </si>
  <si>
    <t>Potential Funding
($/pair)</t>
  </si>
  <si>
    <t>Benefit 
($/pair/year)</t>
  </si>
  <si>
    <t>Number of Years to Pay off Initial Cost 
(excl. Maintenance)</t>
  </si>
  <si>
    <t>Net Benefits in 5 Year
($/pair)</t>
  </si>
  <si>
    <t>Net Benefits in 7 Year
($/pair)</t>
  </si>
  <si>
    <t>Windmill Pump</t>
  </si>
  <si>
    <t>Solar-powered Pump</t>
  </si>
  <si>
    <t>Underground Pipe</t>
  </si>
  <si>
    <t>Aboveground Pipe</t>
  </si>
  <si>
    <t>Water Systems Calculator</t>
  </si>
  <si>
    <t>Instruction: Enter value in yellow cells, other cells are formula driven and have been protected to avoid accidental changes/deletions.</t>
  </si>
  <si>
    <t>Producer Information - Yearling Grassers</t>
  </si>
  <si>
    <r>
      <t xml:space="preserve">Daily Water Consumption per steer
(Imperial gallons per day)
</t>
    </r>
    <r>
      <rPr>
        <i/>
        <sz val="11"/>
        <color theme="1"/>
        <rFont val="Calibri"/>
        <family val="2"/>
        <scheme val="minor"/>
      </rPr>
      <t>e.g. A 900 lb feeder needs 7 - 11 gallons per day. The high number is for peak demand on hot summer days above 25°C.</t>
    </r>
  </si>
  <si>
    <t>What is your herd size for this site?
(# of yearlings)</t>
  </si>
  <si>
    <t>Projected Sale Price for Yearlings
($/lb)</t>
  </si>
  <si>
    <t>If don't need a well, skip the next  question.</t>
  </si>
  <si>
    <r>
      <rPr>
        <b/>
        <sz val="11"/>
        <color theme="1"/>
        <rFont val="Calibri"/>
        <family val="2"/>
        <scheme val="minor"/>
      </rPr>
      <t>If yes, how much does a new well cost?</t>
    </r>
    <r>
      <rPr>
        <sz val="11"/>
        <color theme="1"/>
        <rFont val="Calibri"/>
        <family val="2"/>
        <scheme val="minor"/>
      </rPr>
      <t xml:space="preserve"> 
</t>
    </r>
    <r>
      <rPr>
        <i/>
        <sz val="11"/>
        <color theme="1"/>
        <rFont val="Calibri"/>
        <family val="2"/>
        <scheme val="minor"/>
      </rPr>
      <t>(check the box to use default price 
or enter your number in the yellow cell)</t>
    </r>
  </si>
  <si>
    <r>
      <t xml:space="preserve">How much does a trough cost?
</t>
    </r>
    <r>
      <rPr>
        <i/>
        <sz val="11"/>
        <color theme="1"/>
        <rFont val="Calibri"/>
        <family val="2"/>
        <scheme val="minor"/>
      </rPr>
      <t>(check the box to use default price for a 525 gallons portable trough 
or enter your cost in the yellow cell)</t>
    </r>
  </si>
  <si>
    <r>
      <t xml:space="preserve">- Prices for the well, trough, and storage tank are automatically populated from the Water System Information section above.
- If a well or storage tank is marked as not needed in any water system, it will not appear in this section.
- Enter the required units for the pump, pipe, well, trough, and storage tank. If any of these are not needed for a specific system, enter 0 unit.
Note: The cost of water systems, particularly pipeline systems, can vary widely based on factors such as the type of water source, distance between water source and endpoint, number of livestock being supplied, topography, and other considerations. 
</t>
    </r>
    <r>
      <rPr>
        <b/>
        <i/>
        <u/>
        <sz val="14"/>
        <color theme="5" tint="-0.499984740745262"/>
        <rFont val="Calibri"/>
        <family val="2"/>
        <scheme val="minor"/>
      </rPr>
      <t>It is recommended to input values customized to your specific situation.</t>
    </r>
  </si>
  <si>
    <t>These columns (O-V) will be hidden in the final version.</t>
  </si>
  <si>
    <t>Windmill Aeration Water System</t>
  </si>
  <si>
    <t>Solar-powered Aeration Water System</t>
  </si>
  <si>
    <r>
      <t xml:space="preserve">Aeration and Windmill Pump
</t>
    </r>
    <r>
      <rPr>
        <sz val="11"/>
        <color theme="1"/>
        <rFont val="Calibri"/>
        <family val="2"/>
        <scheme val="minor"/>
      </rPr>
      <t xml:space="preserve">(incl. aeration treatment system, windmill, steel tower, plastic pipe, windmill pump cylinder and battery)
</t>
    </r>
    <r>
      <rPr>
        <i/>
        <sz val="10"/>
        <color theme="1"/>
        <rFont val="Calibri"/>
        <family val="2"/>
        <scheme val="minor"/>
      </rPr>
      <t>(check the box to use default price or enter your own numbers in the yellow cells)</t>
    </r>
  </si>
  <si>
    <r>
      <t xml:space="preserve">Aeration and Solar-powered Pump
</t>
    </r>
    <r>
      <rPr>
        <sz val="11"/>
        <color theme="1"/>
        <rFont val="Calibri"/>
        <family val="2"/>
        <scheme val="minor"/>
      </rPr>
      <t xml:space="preserve">(incl. solar panel, pump, plastic pipe, battery and miscellaneous hardware)
(check the box to use default price or enter your own numbers in the yellow cells)
</t>
    </r>
    <r>
      <rPr>
        <i/>
        <sz val="10"/>
        <color theme="1"/>
        <rFont val="Calibri"/>
        <family val="2"/>
        <scheme val="minor"/>
      </rPr>
      <t>(check the box to use default price or enter your own numbers in the yellow cells)</t>
    </r>
  </si>
  <si>
    <r>
      <t xml:space="preserve">Maintenance Cost ($/year)
</t>
    </r>
    <r>
      <rPr>
        <i/>
        <sz val="11"/>
        <color theme="1"/>
        <rFont val="Calibri"/>
        <family val="2"/>
        <scheme val="minor"/>
      </rPr>
      <t>(enter your number in the yellow cell
or check the box to use default maintenance cost)</t>
    </r>
  </si>
  <si>
    <t xml:space="preserve">Potential Additional Weight Gain -  Water Treatments vs. Direct Access </t>
  </si>
  <si>
    <t>While there are many potential herd health and environmental benefits from utilizing a watering system, the main economic benefit is the potential increase in weight gain.
The following is based on research by Lardner et al. (2005), which analyzed the results of pumped water versus direct access over two periods, early summer (Period 1) and late summer (Period 2).
Lardner’s research found that both aerated and untreated pumped water affect yearling steer performance compared to direct access to dugout.</t>
  </si>
  <si>
    <t>Untreated Pumped</t>
  </si>
  <si>
    <t>Additional ADG (lb/day/head)</t>
  </si>
  <si>
    <t>Total Additional Weight Gain per steer (lb/head/year)</t>
  </si>
  <si>
    <t>Estimated Economic Benefits  ($/head)</t>
  </si>
  <si>
    <t>Pumped and Aerated</t>
  </si>
  <si>
    <t>Additional ADG on steers (lb/day/head)</t>
  </si>
  <si>
    <r>
      <t>Total Additional Weight Gain per s</t>
    </r>
    <r>
      <rPr>
        <b/>
        <sz val="11"/>
        <color theme="1"/>
        <rFont val="Calibri"/>
        <family val="2"/>
        <scheme val="minor"/>
      </rPr>
      <t xml:space="preserve">teer </t>
    </r>
    <r>
      <rPr>
        <sz val="11"/>
        <color theme="1"/>
        <rFont val="Calibri"/>
        <family val="2"/>
        <scheme val="minor"/>
      </rPr>
      <t>(lb/head/year)</t>
    </r>
  </si>
  <si>
    <t>Note: The economic benefits calculated in the tool are based solely on potential additional weight gain from pumped water compared to direct water access. However, producers should also consider the additional benefits related to animal health, pasture utilization and environmental sustainability when evaluating the overall value of their water system.</t>
  </si>
  <si>
    <t>Estimated Initial Cost 
($/head)</t>
  </si>
  <si>
    <t>Maintenance Cost
($/head/year)</t>
  </si>
  <si>
    <t>Benefit 
($/head/year)</t>
  </si>
  <si>
    <t>Net Benefits in 5 Year
($/head)</t>
  </si>
  <si>
    <t>Net Benefits in 7 Year
($/head)</t>
  </si>
  <si>
    <t>Aeration Treatment on Windmill Pump</t>
  </si>
  <si>
    <t>Aeration Treatment 
on Solar-powered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</si>
</sst>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164" formatCode="&quot;$&quot;#,##0;[Red]\-&quot;$&quot;#,##0"/>
    <numFmt numFmtId="165" formatCode="&quot;$&quot;#,##0.00;[Red]\-&quot;$&quot;#,##0.00"/>
    <numFmt numFmtId="166" formatCode="&quot;$&quot;#,##0.00"/>
    <numFmt numFmtId="167" formatCode="0.0"/>
    <numFmt numFmtId="168" formatCode="&quot;$&quot;#,##0.00;[Red]&quot;$&quot;#,##0.00"/>
    <numFmt numFmtId="169" formatCode="&quot;$&quot;#,##0"/>
    <numFmt numFmtId="170" formatCode="0.0%"/>
  </numFmts>
  <fonts count="36">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9"/>
      <color theme="1"/>
      <name val="Calibri"/>
      <family val="2"/>
      <scheme val="minor"/>
    </font>
    <font>
      <sz val="11"/>
      <color rgb="FFFF0000"/>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1"/>
      <name val="Calibri"/>
      <family val="2"/>
      <scheme val="minor"/>
    </font>
    <font>
      <sz val="11"/>
      <color theme="0"/>
      <name val="Calibri"/>
      <family val="2"/>
      <scheme val="minor"/>
    </font>
    <font>
      <i/>
      <sz val="11"/>
      <color theme="1"/>
      <name val="Calibri"/>
      <family val="2"/>
      <scheme val="minor"/>
    </font>
    <font>
      <b/>
      <sz val="16"/>
      <color theme="0"/>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b/>
      <sz val="14"/>
      <name val="Calibri"/>
      <family val="2"/>
      <scheme val="minor"/>
    </font>
    <font>
      <b/>
      <sz val="18"/>
      <color theme="1"/>
      <name val="Calibri"/>
      <family val="2"/>
      <scheme val="minor"/>
    </font>
    <font>
      <i/>
      <sz val="10"/>
      <color theme="1"/>
      <name val="Calibri"/>
      <family val="2"/>
      <scheme val="minor"/>
    </font>
    <font>
      <sz val="9"/>
      <name val="Calibri"/>
      <family val="2"/>
      <scheme val="minor"/>
    </font>
    <font>
      <i/>
      <sz val="12"/>
      <color theme="0"/>
      <name val="Calibri"/>
      <family val="2"/>
      <scheme val="minor"/>
    </font>
    <font>
      <sz val="14"/>
      <color rgb="FFFF0000"/>
      <name val="Calibri"/>
      <family val="2"/>
      <scheme val="minor"/>
    </font>
    <font>
      <b/>
      <sz val="14"/>
      <color rgb="FFFF0000"/>
      <name val="Calibri"/>
      <family val="2"/>
      <scheme val="minor"/>
    </font>
    <font>
      <b/>
      <sz val="11"/>
      <color rgb="FFFF0000"/>
      <name val="Calibri"/>
      <family val="2"/>
      <scheme val="minor"/>
    </font>
    <font>
      <i/>
      <sz val="10"/>
      <name val="Calibri"/>
      <family val="2"/>
      <scheme val="minor"/>
    </font>
    <font>
      <i/>
      <sz val="11"/>
      <name val="Calibri"/>
      <family val="2"/>
      <scheme val="minor"/>
    </font>
    <font>
      <sz val="14"/>
      <name val="Calibri"/>
      <family val="2"/>
      <scheme val="minor"/>
    </font>
    <font>
      <sz val="14"/>
      <color theme="0"/>
      <name val="Calibri"/>
      <family val="2"/>
      <scheme val="minor"/>
    </font>
    <font>
      <b/>
      <i/>
      <u/>
      <sz val="12"/>
      <color theme="7"/>
      <name val="Calibri"/>
      <family val="2"/>
      <scheme val="minor"/>
    </font>
    <font>
      <i/>
      <sz val="12"/>
      <name val="Calibri"/>
      <family val="2"/>
      <scheme val="minor"/>
    </font>
    <font>
      <i/>
      <sz val="14"/>
      <color theme="0"/>
      <name val="Calibri"/>
      <family val="2"/>
      <scheme val="minor"/>
    </font>
    <font>
      <b/>
      <i/>
      <sz val="12"/>
      <name val="Calibri"/>
      <family val="2"/>
      <scheme val="minor"/>
    </font>
    <font>
      <b/>
      <i/>
      <sz val="12"/>
      <color theme="0"/>
      <name val="Calibri"/>
      <family val="2"/>
      <scheme val="minor"/>
    </font>
    <font>
      <b/>
      <i/>
      <u/>
      <sz val="14"/>
      <color theme="5" tint="-0.499984740745262"/>
      <name val="Calibri"/>
      <family val="2"/>
      <scheme val="minor"/>
    </font>
    <font>
      <b/>
      <sz val="16"/>
      <color rgb="FFFF0000"/>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rgb="FFFFFF99"/>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9"/>
        <bgColor indexed="64"/>
      </patternFill>
    </fill>
    <fill>
      <patternFill patternType="solid">
        <fgColor theme="9" tint="0.39997558519241921"/>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bottom style="medium">
        <color auto="1"/>
      </bottom>
      <diagonal/>
    </border>
    <border>
      <left/>
      <right/>
      <top style="thin">
        <color auto="1"/>
      </top>
      <bottom/>
      <diagonal/>
    </border>
    <border>
      <left/>
      <right/>
      <top style="thin">
        <color auto="1"/>
      </top>
      <bottom style="thin">
        <color auto="1"/>
      </bottom>
      <diagonal/>
    </border>
    <border>
      <left/>
      <right/>
      <top/>
      <bottom style="double">
        <color indexed="64"/>
      </bottom>
      <diagonal/>
    </border>
    <border>
      <left/>
      <right/>
      <top style="thin">
        <color auto="1"/>
      </top>
      <bottom style="double">
        <color auto="1"/>
      </bottom>
      <diagonal/>
    </border>
    <border>
      <left/>
      <right/>
      <top style="double">
        <color auto="1"/>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auto="1"/>
      </top>
      <bottom/>
      <diagonal/>
    </border>
    <border>
      <left/>
      <right style="medium">
        <color indexed="64"/>
      </right>
      <top/>
      <bottom style="medium">
        <color auto="1"/>
      </bottom>
      <diagonal/>
    </border>
    <border>
      <left style="medium">
        <color indexed="64"/>
      </left>
      <right/>
      <top/>
      <bottom style="medium">
        <color auto="1"/>
      </bottom>
      <diagonal/>
    </border>
    <border>
      <left/>
      <right/>
      <top style="medium">
        <color auto="1"/>
      </top>
      <bottom/>
      <diagonal/>
    </border>
    <border>
      <left/>
      <right style="thin">
        <color indexed="64"/>
      </right>
      <top/>
      <bottom/>
      <diagonal/>
    </border>
    <border>
      <left style="thin">
        <color indexed="64"/>
      </left>
      <right/>
      <top/>
      <bottom/>
      <diagonal/>
    </border>
  </borders>
  <cellStyleXfs count="58">
    <xf numFmtId="0" fontId="0" fillId="0" borderId="0"/>
    <xf numFmtId="9"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cellStyleXfs>
  <cellXfs count="256">
    <xf numFmtId="0" fontId="0" fillId="0" borderId="0" xfId="0"/>
    <xf numFmtId="0" fontId="2" fillId="0" borderId="0" xfId="0" applyFont="1" applyAlignment="1">
      <alignment horizontal="left"/>
    </xf>
    <xf numFmtId="0" fontId="0" fillId="0" borderId="0" xfId="0" applyAlignment="1">
      <alignment horizontal="center" vertical="center"/>
    </xf>
    <xf numFmtId="0" fontId="2" fillId="0" borderId="0" xfId="0" applyFont="1"/>
    <xf numFmtId="0" fontId="9" fillId="0" borderId="0" xfId="0" applyFont="1"/>
    <xf numFmtId="0" fontId="0" fillId="0" borderId="0" xfId="0" applyAlignment="1">
      <alignment horizontal="left"/>
    </xf>
    <xf numFmtId="0" fontId="0" fillId="0" borderId="0" xfId="0" applyAlignment="1">
      <alignment horizontal="left" vertical="center"/>
    </xf>
    <xf numFmtId="166" fontId="0" fillId="0" borderId="0" xfId="0" applyNumberFormat="1" applyAlignment="1">
      <alignment horizontal="center" vertical="center"/>
    </xf>
    <xf numFmtId="0" fontId="0" fillId="0" borderId="0" xfId="0" applyAlignment="1">
      <alignment horizontal="center"/>
    </xf>
    <xf numFmtId="0" fontId="2" fillId="0" borderId="0" xfId="0" applyFont="1" applyAlignment="1">
      <alignment horizontal="left" vertical="center"/>
    </xf>
    <xf numFmtId="164" fontId="0" fillId="0" borderId="0" xfId="0" applyNumberFormat="1" applyAlignment="1">
      <alignment horizontal="center" vertical="center"/>
    </xf>
    <xf numFmtId="168" fontId="0" fillId="0" borderId="0" xfId="0" applyNumberFormat="1" applyAlignment="1">
      <alignment horizontal="center" vertical="center"/>
    </xf>
    <xf numFmtId="166" fontId="1" fillId="0" borderId="0" xfId="2" applyNumberFormat="1" applyFont="1" applyFill="1" applyBorder="1" applyAlignment="1">
      <alignment horizontal="center" vertical="center"/>
    </xf>
    <xf numFmtId="0" fontId="10" fillId="0" borderId="0" xfId="0" applyFont="1"/>
    <xf numFmtId="0" fontId="5" fillId="0" borderId="0" xfId="0" applyFont="1"/>
    <xf numFmtId="0" fontId="5" fillId="0" borderId="0" xfId="0" applyFont="1" applyAlignment="1">
      <alignment vertical="top" wrapText="1"/>
    </xf>
    <xf numFmtId="0" fontId="0" fillId="2" borderId="0" xfId="0" applyFill="1" applyAlignment="1">
      <alignment horizontal="center" vertical="center" wrapText="1"/>
    </xf>
    <xf numFmtId="0" fontId="0" fillId="0" borderId="0" xfId="0" applyAlignment="1">
      <alignment vertical="center" wrapText="1"/>
    </xf>
    <xf numFmtId="0" fontId="3" fillId="5" borderId="0" xfId="0" applyFont="1" applyFill="1"/>
    <xf numFmtId="167" fontId="2" fillId="0" borderId="0" xfId="0" applyNumberFormat="1" applyFont="1" applyAlignment="1">
      <alignment horizontal="center"/>
    </xf>
    <xf numFmtId="0" fontId="3" fillId="0" borderId="0" xfId="0" applyFont="1"/>
    <xf numFmtId="0" fontId="12" fillId="0" borderId="0" xfId="0" applyFont="1"/>
    <xf numFmtId="2" fontId="0" fillId="0" borderId="0" xfId="0" applyNumberFormat="1"/>
    <xf numFmtId="166" fontId="0" fillId="0" borderId="0" xfId="0" applyNumberFormat="1"/>
    <xf numFmtId="0" fontId="0" fillId="0" borderId="1" xfId="0" applyBorder="1" applyAlignment="1">
      <alignment vertical="center" wrapText="1"/>
    </xf>
    <xf numFmtId="0" fontId="0" fillId="0" borderId="3" xfId="0" applyBorder="1" applyAlignment="1">
      <alignment vertical="center" wrapText="1"/>
    </xf>
    <xf numFmtId="2" fontId="1" fillId="0" borderId="3" xfId="0" applyNumberFormat="1" applyFont="1" applyBorder="1" applyAlignment="1">
      <alignment horizontal="center" wrapText="1"/>
    </xf>
    <xf numFmtId="0" fontId="2" fillId="0" borderId="0" xfId="0" applyFont="1" applyAlignment="1">
      <alignment horizontal="center"/>
    </xf>
    <xf numFmtId="166" fontId="2" fillId="0" borderId="0" xfId="0" applyNumberFormat="1" applyFont="1" applyAlignment="1">
      <alignment horizontal="center" wrapText="1"/>
    </xf>
    <xf numFmtId="166" fontId="2" fillId="0" borderId="1" xfId="0" applyNumberFormat="1" applyFont="1" applyBorder="1" applyAlignment="1">
      <alignment horizontal="center" wrapText="1"/>
    </xf>
    <xf numFmtId="0" fontId="13" fillId="5" borderId="0" xfId="0" applyFont="1" applyFill="1"/>
    <xf numFmtId="0" fontId="13" fillId="6" borderId="0" xfId="0" applyFont="1" applyFill="1"/>
    <xf numFmtId="0" fontId="14" fillId="6" borderId="0" xfId="0" applyFont="1" applyFill="1"/>
    <xf numFmtId="0" fontId="14" fillId="5" borderId="0" xfId="0" applyFont="1" applyFill="1"/>
    <xf numFmtId="0" fontId="6" fillId="0" borderId="0" xfId="0" applyFont="1"/>
    <xf numFmtId="0" fontId="16" fillId="0" borderId="0" xfId="0" applyFont="1"/>
    <xf numFmtId="0" fontId="0" fillId="0" borderId="0" xfId="0" applyAlignment="1">
      <alignment horizontal="center" wrapText="1"/>
    </xf>
    <xf numFmtId="0" fontId="2" fillId="0" borderId="0" xfId="0" applyFont="1" applyAlignment="1">
      <alignment horizontal="center" vertical="center" wrapText="1"/>
    </xf>
    <xf numFmtId="2" fontId="2" fillId="0" borderId="0" xfId="0" applyNumberFormat="1" applyFont="1" applyAlignment="1">
      <alignment horizontal="center"/>
    </xf>
    <xf numFmtId="0" fontId="4" fillId="0" borderId="0" xfId="0" applyFont="1" applyAlignment="1" applyProtection="1">
      <alignment horizontal="center" vertical="center"/>
      <protection locked="0"/>
    </xf>
    <xf numFmtId="0" fontId="0" fillId="0" borderId="7" xfId="0"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2" fillId="4" borderId="0" xfId="0" applyFont="1" applyFill="1" applyAlignment="1">
      <alignment horizontal="center" vertical="center" wrapText="1"/>
    </xf>
    <xf numFmtId="2" fontId="0" fillId="0" borderId="2" xfId="0" applyNumberFormat="1" applyBorder="1"/>
    <xf numFmtId="0" fontId="6" fillId="0" borderId="0" xfId="0" applyFont="1" applyAlignment="1">
      <alignment horizontal="center" wrapText="1"/>
    </xf>
    <xf numFmtId="0" fontId="4" fillId="0" borderId="0" xfId="0" applyFont="1"/>
    <xf numFmtId="0" fontId="10" fillId="0" borderId="0" xfId="0" applyFont="1" applyAlignment="1">
      <alignment horizontal="center"/>
    </xf>
    <xf numFmtId="0" fontId="17" fillId="0" borderId="0" xfId="0" applyFont="1"/>
    <xf numFmtId="0" fontId="17" fillId="5" borderId="0" xfId="0" applyFont="1" applyFill="1"/>
    <xf numFmtId="0" fontId="4" fillId="0" borderId="0" xfId="0" applyFont="1" applyAlignment="1">
      <alignment horizontal="center" vertical="center" wrapText="1"/>
    </xf>
    <xf numFmtId="166" fontId="10" fillId="0" borderId="0" xfId="0" applyNumberFormat="1" applyFont="1"/>
    <xf numFmtId="166" fontId="10" fillId="0" borderId="2" xfId="0" applyNumberFormat="1" applyFont="1" applyBorder="1"/>
    <xf numFmtId="0" fontId="13" fillId="0" borderId="0" xfId="0" applyFont="1"/>
    <xf numFmtId="0" fontId="0" fillId="0" borderId="0" xfId="0" applyAlignment="1">
      <alignment vertical="center"/>
    </xf>
    <xf numFmtId="2" fontId="1" fillId="0" borderId="3" xfId="0" applyNumberFormat="1" applyFont="1" applyBorder="1" applyAlignment="1">
      <alignment horizontal="center" vertical="center" wrapText="1"/>
    </xf>
    <xf numFmtId="2" fontId="2" fillId="0" borderId="0" xfId="0" applyNumberFormat="1" applyFont="1" applyAlignment="1">
      <alignment horizontal="center" vertical="center"/>
    </xf>
    <xf numFmtId="166" fontId="2" fillId="0" borderId="1" xfId="0" applyNumberFormat="1" applyFont="1" applyBorder="1" applyAlignment="1">
      <alignment horizontal="center" vertical="center"/>
    </xf>
    <xf numFmtId="167" fontId="15" fillId="0" borderId="10" xfId="0" applyNumberFormat="1" applyFont="1" applyBorder="1"/>
    <xf numFmtId="167" fontId="15" fillId="0" borderId="8" xfId="0" applyNumberFormat="1" applyFont="1" applyBorder="1"/>
    <xf numFmtId="0" fontId="15" fillId="0" borderId="0" xfId="0" applyFont="1"/>
    <xf numFmtId="0" fontId="2" fillId="0" borderId="0" xfId="0" applyFont="1" applyAlignment="1">
      <alignment horizontal="left" vertical="center" wrapText="1"/>
    </xf>
    <xf numFmtId="0" fontId="0" fillId="0" borderId="0" xfId="0" applyAlignment="1">
      <alignment horizontal="center" vertical="center" wrapText="1"/>
    </xf>
    <xf numFmtId="169" fontId="0" fillId="0" borderId="0" xfId="0" applyNumberFormat="1" applyAlignment="1">
      <alignment horizontal="center" vertical="center" wrapText="1"/>
    </xf>
    <xf numFmtId="0" fontId="0" fillId="0" borderId="8" xfId="0" applyBorder="1" applyAlignment="1">
      <alignment horizontal="center" vertical="center" wrapText="1"/>
    </xf>
    <xf numFmtId="0" fontId="2" fillId="0" borderId="8" xfId="0" applyFont="1" applyBorder="1" applyAlignment="1">
      <alignment horizontal="center" vertical="center" wrapText="1"/>
    </xf>
    <xf numFmtId="0" fontId="15" fillId="0" borderId="10" xfId="0" applyFont="1" applyBorder="1"/>
    <xf numFmtId="169" fontId="2" fillId="0" borderId="1" xfId="0" applyNumberFormat="1" applyFont="1" applyBorder="1" applyAlignment="1">
      <alignment horizontal="center" vertical="center" wrapText="1"/>
    </xf>
    <xf numFmtId="0" fontId="4" fillId="0" borderId="0" xfId="0" applyFont="1" applyAlignment="1">
      <alignment horizontal="left"/>
    </xf>
    <xf numFmtId="166" fontId="4" fillId="0" borderId="0" xfId="2" applyNumberFormat="1" applyFont="1" applyFill="1" applyAlignment="1">
      <alignment horizontal="left"/>
    </xf>
    <xf numFmtId="169" fontId="4" fillId="0" borderId="0" xfId="0" applyNumberFormat="1" applyFont="1" applyAlignment="1">
      <alignment horizontal="left"/>
    </xf>
    <xf numFmtId="167" fontId="4" fillId="0" borderId="0" xfId="0" applyNumberFormat="1" applyFont="1" applyAlignment="1">
      <alignment horizontal="left"/>
    </xf>
    <xf numFmtId="0" fontId="0" fillId="0" borderId="1" xfId="0" applyBorder="1" applyAlignment="1">
      <alignment horizontal="center" wrapText="1"/>
    </xf>
    <xf numFmtId="0" fontId="15" fillId="3" borderId="0" xfId="0" applyFont="1" applyFill="1"/>
    <xf numFmtId="0" fontId="2" fillId="0" borderId="10" xfId="0" applyFont="1" applyBorder="1" applyAlignment="1">
      <alignment horizontal="left" vertical="center" wrapText="1"/>
    </xf>
    <xf numFmtId="0" fontId="15" fillId="0" borderId="8" xfId="0" applyFont="1" applyBorder="1"/>
    <xf numFmtId="0" fontId="2" fillId="0" borderId="1" xfId="0" applyFont="1" applyBorder="1" applyAlignment="1">
      <alignment horizontal="center" vertical="center" wrapText="1"/>
    </xf>
    <xf numFmtId="169" fontId="16" fillId="0" borderId="0" xfId="0" applyNumberFormat="1" applyFont="1"/>
    <xf numFmtId="0" fontId="17" fillId="0" borderId="8" xfId="0" applyFont="1" applyBorder="1" applyAlignment="1">
      <alignment horizontal="center"/>
    </xf>
    <xf numFmtId="0" fontId="2" fillId="0" borderId="1" xfId="0" applyFont="1" applyBorder="1" applyAlignment="1">
      <alignment horizontal="center" vertical="center"/>
    </xf>
    <xf numFmtId="0" fontId="0" fillId="0" borderId="3" xfId="0" applyBorder="1" applyAlignment="1">
      <alignment horizontal="center" vertical="center" wrapText="1"/>
    </xf>
    <xf numFmtId="169" fontId="0" fillId="0" borderId="0" xfId="0" applyNumberFormat="1" applyAlignment="1" applyProtection="1">
      <alignment horizontal="center" vertical="center" wrapText="1"/>
      <protection locked="0"/>
    </xf>
    <xf numFmtId="1"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7" fillId="3" borderId="0" xfId="0" applyFont="1" applyFill="1" applyProtection="1">
      <protection locked="0"/>
    </xf>
    <xf numFmtId="1" fontId="0" fillId="0" borderId="8" xfId="0" applyNumberFormat="1" applyBorder="1" applyAlignment="1" applyProtection="1">
      <alignment horizontal="center" vertical="center" wrapText="1"/>
      <protection locked="0"/>
    </xf>
    <xf numFmtId="169" fontId="2" fillId="3" borderId="13" xfId="0" applyNumberFormat="1" applyFont="1" applyFill="1" applyBorder="1" applyAlignment="1" applyProtection="1">
      <alignment horizontal="center" vertical="center"/>
      <protection locked="0"/>
    </xf>
    <xf numFmtId="167" fontId="4" fillId="0" borderId="0" xfId="0" applyNumberFormat="1" applyFont="1" applyAlignment="1" applyProtection="1">
      <alignment horizontal="left"/>
      <protection locked="0"/>
    </xf>
    <xf numFmtId="0" fontId="4" fillId="0" borderId="0" xfId="0" applyFont="1" applyAlignment="1" applyProtection="1">
      <alignment horizontal="left"/>
      <protection locked="0"/>
    </xf>
    <xf numFmtId="0" fontId="10" fillId="0" borderId="0" xfId="0" applyFont="1" applyAlignment="1">
      <alignment vertical="center" wrapText="1"/>
    </xf>
    <xf numFmtId="0" fontId="10" fillId="0" borderId="0" xfId="0" applyFont="1" applyAlignment="1" applyProtection="1">
      <alignment horizontal="center"/>
      <protection locked="0"/>
    </xf>
    <xf numFmtId="166" fontId="10" fillId="0" borderId="0" xfId="0" applyNumberFormat="1" applyFont="1" applyAlignment="1">
      <alignment horizontal="center"/>
    </xf>
    <xf numFmtId="0" fontId="20" fillId="0" borderId="0" xfId="0" applyFont="1"/>
    <xf numFmtId="169" fontId="2" fillId="0" borderId="2" xfId="0" applyNumberFormat="1" applyFont="1" applyBorder="1" applyAlignment="1">
      <alignment horizontal="center" vertical="center"/>
    </xf>
    <xf numFmtId="169" fontId="2" fillId="0" borderId="0" xfId="0" applyNumberFormat="1" applyFont="1" applyAlignment="1">
      <alignment horizontal="center" vertical="center" wrapText="1"/>
    </xf>
    <xf numFmtId="0" fontId="2" fillId="0" borderId="3" xfId="0" applyFont="1" applyBorder="1" applyAlignment="1">
      <alignment horizontal="left" vertical="center" wrapText="1"/>
    </xf>
    <xf numFmtId="0" fontId="17" fillId="0" borderId="9" xfId="0" applyFont="1" applyBorder="1" applyAlignment="1">
      <alignment horizontal="center"/>
    </xf>
    <xf numFmtId="169" fontId="2" fillId="0" borderId="0" xfId="0" applyNumberFormat="1" applyFont="1" applyAlignment="1">
      <alignment horizontal="left" vertical="center" wrapText="1"/>
    </xf>
    <xf numFmtId="169" fontId="2" fillId="3" borderId="2" xfId="0" applyNumberFormat="1" applyFont="1" applyFill="1" applyBorder="1" applyAlignment="1">
      <alignment horizontal="center" vertical="center"/>
    </xf>
    <xf numFmtId="0" fontId="10" fillId="0" borderId="2" xfId="0" applyFont="1" applyBorder="1"/>
    <xf numFmtId="167" fontId="4" fillId="0" borderId="0" xfId="0" applyNumberFormat="1" applyFont="1" applyAlignment="1" applyProtection="1">
      <alignment horizontal="center"/>
      <protection locked="0"/>
    </xf>
    <xf numFmtId="167" fontId="4" fillId="0" borderId="0" xfId="0" applyNumberFormat="1" applyFont="1" applyAlignment="1">
      <alignment horizontal="center"/>
    </xf>
    <xf numFmtId="0" fontId="22" fillId="0" borderId="0" xfId="0" applyFont="1"/>
    <xf numFmtId="0" fontId="23" fillId="0" borderId="0" xfId="0" applyFont="1"/>
    <xf numFmtId="0" fontId="6" fillId="0" borderId="0" xfId="0" applyFont="1" applyProtection="1">
      <protection locked="0"/>
    </xf>
    <xf numFmtId="0" fontId="7" fillId="0" borderId="0" xfId="57" applyAlignment="1">
      <alignment horizontal="center" wrapText="1"/>
    </xf>
    <xf numFmtId="0" fontId="7" fillId="0" borderId="0" xfId="57" applyFill="1" applyAlignment="1" applyProtection="1">
      <alignment horizontal="center" vertical="center" wrapText="1"/>
      <protection locked="0"/>
    </xf>
    <xf numFmtId="0" fontId="24" fillId="0" borderId="0" xfId="0" applyFont="1"/>
    <xf numFmtId="0" fontId="6" fillId="0" borderId="0" xfId="0" applyFont="1" applyAlignment="1">
      <alignment horizontal="center"/>
    </xf>
    <xf numFmtId="0" fontId="24" fillId="0" borderId="0" xfId="0" applyFont="1" applyAlignment="1" applyProtection="1">
      <alignment horizontal="left"/>
      <protection locked="0"/>
    </xf>
    <xf numFmtId="0" fontId="23" fillId="5" borderId="0" xfId="0" applyFont="1" applyFill="1"/>
    <xf numFmtId="2" fontId="6" fillId="0" borderId="0" xfId="0" applyNumberFormat="1" applyFont="1"/>
    <xf numFmtId="0" fontId="17" fillId="0" borderId="10" xfId="0" applyFont="1" applyBorder="1"/>
    <xf numFmtId="169" fontId="4" fillId="3" borderId="13" xfId="0" applyNumberFormat="1" applyFont="1" applyFill="1" applyBorder="1" applyAlignment="1">
      <alignment horizontal="center" vertical="center"/>
    </xf>
    <xf numFmtId="0" fontId="18" fillId="0" borderId="0" xfId="0" applyFont="1"/>
    <xf numFmtId="0" fontId="7" fillId="0" borderId="0" xfId="57"/>
    <xf numFmtId="0" fontId="2" fillId="0" borderId="2" xfId="0" applyFont="1" applyBorder="1"/>
    <xf numFmtId="0" fontId="27" fillId="0" borderId="0" xfId="0" applyFont="1"/>
    <xf numFmtId="169" fontId="2" fillId="0" borderId="10" xfId="0" applyNumberFormat="1" applyFont="1" applyBorder="1" applyAlignment="1">
      <alignment horizontal="left" vertical="center" wrapText="1"/>
    </xf>
    <xf numFmtId="167" fontId="15" fillId="0" borderId="3" xfId="0" applyNumberFormat="1" applyFont="1" applyBorder="1"/>
    <xf numFmtId="0" fontId="15" fillId="0" borderId="3" xfId="0" applyFont="1" applyBorder="1"/>
    <xf numFmtId="0" fontId="2" fillId="0" borderId="11" xfId="0" applyFont="1" applyBorder="1" applyAlignment="1">
      <alignment horizontal="left" vertical="center" wrapText="1"/>
    </xf>
    <xf numFmtId="0" fontId="15" fillId="0" borderId="9" xfId="0" applyFont="1" applyBorder="1"/>
    <xf numFmtId="167" fontId="4" fillId="0" borderId="0" xfId="0" applyNumberFormat="1" applyFont="1" applyAlignment="1" applyProtection="1">
      <alignment horizontal="center" wrapText="1"/>
      <protection locked="0"/>
    </xf>
    <xf numFmtId="167" fontId="4" fillId="0" borderId="0" xfId="0" applyNumberFormat="1" applyFont="1" applyAlignment="1">
      <alignment horizontal="center" wrapText="1"/>
    </xf>
    <xf numFmtId="167" fontId="4" fillId="0" borderId="0" xfId="0" applyNumberFormat="1" applyFont="1" applyAlignment="1" applyProtection="1">
      <alignment horizontal="left" wrapText="1"/>
      <protection locked="0"/>
    </xf>
    <xf numFmtId="0" fontId="2" fillId="0" borderId="8" xfId="0" applyFont="1" applyBorder="1" applyAlignment="1">
      <alignment horizontal="left" vertical="center" wrapText="1"/>
    </xf>
    <xf numFmtId="169" fontId="19" fillId="3" borderId="2" xfId="0" applyNumberFormat="1" applyFont="1" applyFill="1" applyBorder="1" applyAlignment="1">
      <alignment horizontal="left" vertical="center" wrapText="1"/>
    </xf>
    <xf numFmtId="0" fontId="27" fillId="3" borderId="0" xfId="0" applyFont="1" applyFill="1"/>
    <xf numFmtId="0" fontId="22" fillId="0" borderId="0" xfId="0" applyFont="1" applyAlignment="1">
      <alignment horizontal="center"/>
    </xf>
    <xf numFmtId="0" fontId="16" fillId="0" borderId="0" xfId="0" applyFont="1" applyAlignment="1">
      <alignment horizontal="center"/>
    </xf>
    <xf numFmtId="0" fontId="21" fillId="0" borderId="0" xfId="0" applyFont="1" applyAlignment="1">
      <alignment wrapText="1"/>
    </xf>
    <xf numFmtId="0" fontId="28" fillId="8" borderId="14" xfId="0" applyFont="1" applyFill="1" applyBorder="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169" fontId="10" fillId="3" borderId="0" xfId="0" applyNumberFormat="1" applyFont="1" applyFill="1" applyAlignment="1" applyProtection="1">
      <alignment horizontal="center" vertical="center" wrapText="1"/>
      <protection locked="0"/>
    </xf>
    <xf numFmtId="0" fontId="1" fillId="0" borderId="0" xfId="0" applyFont="1"/>
    <xf numFmtId="0" fontId="1" fillId="0" borderId="0" xfId="0" applyFont="1" applyAlignment="1">
      <alignment horizontal="left"/>
    </xf>
    <xf numFmtId="0" fontId="1" fillId="3" borderId="4" xfId="1" applyNumberFormat="1"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0" borderId="0" xfId="0" applyFont="1" applyAlignment="1">
      <alignment vertical="center"/>
    </xf>
    <xf numFmtId="0" fontId="1" fillId="0" borderId="4" xfId="0" applyFont="1" applyBorder="1" applyAlignment="1">
      <alignment horizontal="center"/>
    </xf>
    <xf numFmtId="0" fontId="1" fillId="0" borderId="0" xfId="0" applyFont="1" applyAlignment="1">
      <alignment horizontal="center" vertical="center"/>
    </xf>
    <xf numFmtId="166" fontId="1" fillId="3" borderId="5" xfId="0" applyNumberFormat="1" applyFont="1" applyFill="1" applyBorder="1" applyAlignment="1" applyProtection="1">
      <alignment horizontal="center"/>
      <protection locked="0"/>
    </xf>
    <xf numFmtId="0" fontId="1" fillId="0" borderId="0" xfId="0" applyFont="1" applyAlignment="1">
      <alignment horizontal="center"/>
    </xf>
    <xf numFmtId="0" fontId="1" fillId="0" borderId="0" xfId="0" applyFont="1" applyAlignment="1">
      <alignment horizontal="center" wrapText="1"/>
    </xf>
    <xf numFmtId="0" fontId="4" fillId="3" borderId="6" xfId="0" applyFont="1" applyFill="1" applyBorder="1" applyAlignment="1" applyProtection="1">
      <alignment horizontal="center"/>
      <protection locked="0"/>
    </xf>
    <xf numFmtId="169" fontId="4" fillId="0" borderId="6"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4" fillId="3" borderId="1" xfId="0" applyFont="1" applyFill="1" applyBorder="1" applyAlignment="1" applyProtection="1">
      <alignment horizontal="center"/>
      <protection locked="0"/>
    </xf>
    <xf numFmtId="0" fontId="4" fillId="3" borderId="4" xfId="0" applyFont="1" applyFill="1" applyBorder="1" applyAlignment="1" applyProtection="1">
      <alignment horizontal="center"/>
      <protection locked="0"/>
    </xf>
    <xf numFmtId="0" fontId="4" fillId="0" borderId="7" xfId="0" applyFont="1" applyBorder="1" applyAlignment="1" applyProtection="1">
      <alignment horizontal="center"/>
      <protection locked="0"/>
    </xf>
    <xf numFmtId="170" fontId="1" fillId="0" borderId="0" xfId="1" applyNumberFormat="1" applyFont="1"/>
    <xf numFmtId="0" fontId="1" fillId="0" borderId="3" xfId="0" applyFont="1" applyBorder="1" applyAlignment="1">
      <alignment horizontal="center" vertical="center"/>
    </xf>
    <xf numFmtId="166" fontId="1" fillId="0" borderId="0" xfId="0" applyNumberFormat="1" applyFont="1"/>
    <xf numFmtId="166" fontId="1" fillId="0" borderId="2" xfId="0" applyNumberFormat="1" applyFont="1" applyBorder="1"/>
    <xf numFmtId="2" fontId="1" fillId="0" borderId="0" xfId="0" applyNumberFormat="1" applyFont="1"/>
    <xf numFmtId="0" fontId="2" fillId="0" borderId="0" xfId="0" applyFont="1" applyAlignment="1">
      <alignment wrapText="1"/>
    </xf>
    <xf numFmtId="166" fontId="1" fillId="0" borderId="0" xfId="0" applyNumberFormat="1" applyFont="1" applyAlignment="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165" fontId="1" fillId="0" borderId="0" xfId="0" applyNumberFormat="1" applyFont="1"/>
    <xf numFmtId="168" fontId="1" fillId="0" borderId="0" xfId="0" applyNumberFormat="1" applyFont="1"/>
    <xf numFmtId="0" fontId="4" fillId="0" borderId="0" xfId="0" applyFont="1" applyAlignment="1" applyProtection="1">
      <alignment vertical="center"/>
      <protection locked="0"/>
    </xf>
    <xf numFmtId="166" fontId="1" fillId="0" borderId="0" xfId="0" applyNumberFormat="1" applyFont="1" applyAlignment="1">
      <alignment horizontal="center"/>
    </xf>
    <xf numFmtId="0" fontId="3" fillId="6" borderId="0" xfId="0" applyFont="1" applyFill="1"/>
    <xf numFmtId="0" fontId="1" fillId="0" borderId="3" xfId="0" applyFont="1" applyBorder="1" applyAlignment="1">
      <alignment horizontal="center"/>
    </xf>
    <xf numFmtId="169" fontId="1" fillId="0" borderId="0" xfId="0" applyNumberFormat="1" applyFont="1"/>
    <xf numFmtId="0" fontId="30" fillId="0" borderId="0" xfId="0" applyFont="1" applyAlignment="1">
      <alignment wrapText="1"/>
    </xf>
    <xf numFmtId="0" fontId="16" fillId="0" borderId="15" xfId="0" applyFont="1" applyBorder="1"/>
    <xf numFmtId="0" fontId="30" fillId="0" borderId="15" xfId="0" applyFont="1" applyBorder="1" applyAlignment="1">
      <alignment wrapText="1"/>
    </xf>
    <xf numFmtId="0" fontId="30" fillId="0" borderId="0" xfId="0" applyFont="1"/>
    <xf numFmtId="0" fontId="21" fillId="10" borderId="0" xfId="0" applyFont="1" applyFill="1" applyAlignment="1">
      <alignment wrapText="1"/>
    </xf>
    <xf numFmtId="0" fontId="22" fillId="10" borderId="0" xfId="0" applyFont="1" applyFill="1"/>
    <xf numFmtId="0" fontId="30" fillId="10" borderId="0" xfId="0" applyFont="1" applyFill="1"/>
    <xf numFmtId="166" fontId="24" fillId="0" borderId="0" xfId="2" applyNumberFormat="1" applyFont="1" applyFill="1" applyAlignment="1" applyProtection="1">
      <alignment horizontal="left"/>
      <protection locked="0"/>
    </xf>
    <xf numFmtId="169" fontId="24" fillId="0" borderId="0" xfId="0" applyNumberFormat="1" applyFont="1" applyAlignment="1">
      <alignment horizontal="left"/>
    </xf>
    <xf numFmtId="167" fontId="24" fillId="0" borderId="0" xfId="0" applyNumberFormat="1" applyFont="1" applyAlignment="1" applyProtection="1">
      <alignment horizontal="left"/>
      <protection locked="0"/>
    </xf>
    <xf numFmtId="167" fontId="24" fillId="0" borderId="0" xfId="0" applyNumberFormat="1" applyFont="1" applyAlignment="1">
      <alignment horizontal="left"/>
    </xf>
    <xf numFmtId="169" fontId="1" fillId="0" borderId="0" xfId="2" applyNumberFormat="1" applyFont="1" applyAlignment="1">
      <alignment horizontal="center" vertical="center" wrapText="1"/>
    </xf>
    <xf numFmtId="0" fontId="0" fillId="0" borderId="8" xfId="0" quotePrefix="1" applyBorder="1" applyAlignment="1">
      <alignment horizontal="center" vertical="center" wrapText="1"/>
    </xf>
    <xf numFmtId="167" fontId="15" fillId="3" borderId="0" xfId="0" applyNumberFormat="1" applyFont="1" applyFill="1"/>
    <xf numFmtId="0" fontId="30" fillId="0" borderId="16" xfId="0" applyFont="1" applyBorder="1"/>
    <xf numFmtId="0" fontId="30" fillId="0" borderId="16" xfId="0" applyFont="1" applyBorder="1" applyAlignment="1">
      <alignment wrapText="1"/>
    </xf>
    <xf numFmtId="0" fontId="32" fillId="0" borderId="0" xfId="0" applyFont="1" applyAlignment="1">
      <alignment wrapText="1"/>
    </xf>
    <xf numFmtId="0" fontId="33" fillId="0" borderId="0" xfId="0" applyFont="1" applyAlignment="1">
      <alignment wrapText="1"/>
    </xf>
    <xf numFmtId="0" fontId="32" fillId="0" borderId="0" xfId="0" applyFont="1"/>
    <xf numFmtId="166" fontId="24" fillId="0" borderId="0" xfId="2" applyNumberFormat="1" applyFont="1" applyFill="1" applyAlignment="1">
      <alignment horizontal="left"/>
    </xf>
    <xf numFmtId="0" fontId="24" fillId="0" borderId="0" xfId="0" applyFont="1" applyAlignment="1">
      <alignment horizontal="left"/>
    </xf>
    <xf numFmtId="0" fontId="0" fillId="3" borderId="8" xfId="0" applyFill="1" applyBorder="1" applyAlignment="1" applyProtection="1">
      <alignment horizontal="center" vertical="center" wrapText="1"/>
      <protection locked="0"/>
    </xf>
    <xf numFmtId="169" fontId="0" fillId="3" borderId="0" xfId="0" applyNumberFormat="1" applyFill="1" applyAlignment="1" applyProtection="1">
      <alignment horizontal="center" vertical="center" wrapText="1"/>
      <protection locked="0"/>
    </xf>
    <xf numFmtId="169" fontId="0" fillId="3" borderId="3" xfId="0" applyNumberFormat="1" applyFill="1" applyBorder="1" applyAlignment="1" applyProtection="1">
      <alignment horizontal="center" vertical="center" wrapText="1"/>
      <protection locked="0"/>
    </xf>
    <xf numFmtId="169" fontId="2" fillId="0" borderId="2"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1" fontId="0" fillId="3" borderId="8" xfId="0" applyNumberFormat="1"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35" fillId="0" borderId="0" xfId="0" applyFont="1"/>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169" fontId="4" fillId="0" borderId="10" xfId="0" applyNumberFormat="1" applyFont="1" applyBorder="1" applyAlignment="1">
      <alignment horizontal="left" vertical="center" wrapText="1"/>
    </xf>
    <xf numFmtId="0" fontId="17" fillId="3" borderId="0" xfId="0" applyFont="1" applyFill="1"/>
    <xf numFmtId="169" fontId="1" fillId="0" borderId="0" xfId="2" applyNumberFormat="1" applyFont="1" applyBorder="1" applyAlignment="1">
      <alignment horizontal="center" vertical="center" wrapText="1"/>
    </xf>
    <xf numFmtId="169" fontId="2" fillId="3" borderId="13" xfId="0" applyNumberFormat="1" applyFont="1" applyFill="1" applyBorder="1" applyAlignment="1">
      <alignment horizontal="center" vertical="center" wrapText="1"/>
    </xf>
    <xf numFmtId="169" fontId="2" fillId="3" borderId="13" xfId="0" applyNumberFormat="1" applyFont="1" applyFill="1" applyBorder="1" applyAlignment="1" applyProtection="1">
      <alignment horizontal="center" vertical="center" wrapText="1"/>
      <protection locked="0"/>
    </xf>
    <xf numFmtId="0" fontId="21" fillId="7" borderId="0" xfId="0" applyFont="1" applyFill="1" applyAlignment="1">
      <alignment horizontal="left" wrapText="1"/>
    </xf>
    <xf numFmtId="0" fontId="30" fillId="9" borderId="0" xfId="0" applyFont="1" applyFill="1" applyAlignment="1">
      <alignment horizontal="left" wrapText="1"/>
    </xf>
    <xf numFmtId="169" fontId="19" fillId="0" borderId="8" xfId="0" applyNumberFormat="1" applyFont="1" applyBorder="1" applyAlignment="1">
      <alignment horizontal="left" vertical="center" wrapText="1"/>
    </xf>
    <xf numFmtId="169" fontId="19" fillId="0" borderId="12" xfId="0" applyNumberFormat="1" applyFont="1" applyBorder="1" applyAlignment="1">
      <alignment horizontal="left" vertical="center" wrapText="1"/>
    </xf>
    <xf numFmtId="0" fontId="2" fillId="0" borderId="10" xfId="0" applyFont="1" applyBorder="1" applyAlignment="1">
      <alignment horizontal="left" vertical="top" wrapText="1"/>
    </xf>
    <xf numFmtId="167" fontId="15" fillId="0" borderId="10" xfId="0" applyNumberFormat="1" applyFont="1" applyBorder="1" applyAlignment="1">
      <alignment horizontal="center"/>
    </xf>
    <xf numFmtId="167" fontId="15" fillId="0" borderId="0" xfId="0" applyNumberFormat="1" applyFont="1" applyAlignment="1">
      <alignment horizontal="center"/>
    </xf>
    <xf numFmtId="167" fontId="15" fillId="0" borderId="8" xfId="0" applyNumberFormat="1" applyFont="1" applyBorder="1" applyAlignment="1">
      <alignment horizontal="center"/>
    </xf>
    <xf numFmtId="0" fontId="4" fillId="0" borderId="10" xfId="0" applyFont="1" applyBorder="1" applyAlignment="1">
      <alignment horizontal="left" vertical="top" wrapText="1"/>
    </xf>
    <xf numFmtId="0" fontId="14" fillId="5" borderId="0" xfId="0" applyFont="1" applyFill="1" applyAlignment="1">
      <alignment horizontal="left"/>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horizontal="center"/>
    </xf>
    <xf numFmtId="0" fontId="0" fillId="0" borderId="4" xfId="0" applyBorder="1" applyAlignment="1">
      <alignment horizontal="center" wrapText="1"/>
    </xf>
    <xf numFmtId="0" fontId="1" fillId="0" borderId="4" xfId="0" applyFont="1" applyBorder="1" applyAlignment="1">
      <alignment horizontal="center" wrapText="1"/>
    </xf>
    <xf numFmtId="0" fontId="0" fillId="0" borderId="5" xfId="0" applyBorder="1" applyAlignment="1">
      <alignment horizontal="center" vertical="center" wrapText="1"/>
    </xf>
    <xf numFmtId="0" fontId="13" fillId="5" borderId="0" xfId="0" applyFont="1" applyFill="1" applyAlignment="1">
      <alignment horizontal="left"/>
    </xf>
    <xf numFmtId="0" fontId="10" fillId="0" borderId="5" xfId="0" applyFont="1" applyBorder="1" applyAlignment="1">
      <alignment horizontal="center" wrapText="1"/>
    </xf>
    <xf numFmtId="0" fontId="2" fillId="0" borderId="1" xfId="0" applyFont="1" applyBorder="1" applyAlignment="1">
      <alignment horizontal="center" wrapText="1"/>
    </xf>
    <xf numFmtId="0" fontId="14" fillId="7" borderId="0" xfId="0" applyFont="1" applyFill="1" applyAlignment="1">
      <alignment horizontal="left"/>
    </xf>
    <xf numFmtId="0" fontId="14" fillId="7" borderId="1" xfId="0" applyFont="1" applyFill="1" applyBorder="1" applyAlignment="1">
      <alignment horizontal="left"/>
    </xf>
    <xf numFmtId="0" fontId="4" fillId="0" borderId="1" xfId="0" applyFont="1" applyBorder="1" applyAlignment="1">
      <alignment horizontal="center" vertical="center" wrapText="1"/>
    </xf>
    <xf numFmtId="0" fontId="0" fillId="0" borderId="10" xfId="0" applyBorder="1" applyAlignment="1">
      <alignment horizontal="left" vertical="center" wrapText="1"/>
    </xf>
    <xf numFmtId="0" fontId="21" fillId="7" borderId="0" xfId="0" quotePrefix="1" applyFont="1" applyFill="1" applyAlignment="1">
      <alignment horizontal="left" wrapText="1"/>
    </xf>
    <xf numFmtId="0" fontId="11" fillId="7" borderId="0" xfId="0" applyFont="1" applyFill="1" applyAlignment="1">
      <alignment horizontal="left" wrapText="1"/>
    </xf>
    <xf numFmtId="0" fontId="13" fillId="7" borderId="0" xfId="0" applyFont="1" applyFill="1" applyAlignment="1">
      <alignment horizontal="left" wrapText="1"/>
    </xf>
    <xf numFmtId="0" fontId="17" fillId="0" borderId="10" xfId="0" applyFont="1" applyBorder="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31" fillId="8" borderId="2" xfId="0" quotePrefix="1" applyFont="1" applyFill="1" applyBorder="1" applyAlignment="1">
      <alignment horizontal="left" vertical="center" wrapText="1"/>
    </xf>
    <xf numFmtId="0" fontId="31" fillId="8" borderId="2" xfId="0" applyFont="1" applyFill="1" applyBorder="1" applyAlignment="1">
      <alignment horizontal="left"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21" fillId="8" borderId="0" xfId="0" applyFont="1" applyFill="1" applyAlignment="1">
      <alignment horizontal="left" wrapText="1"/>
    </xf>
    <xf numFmtId="0" fontId="0" fillId="0" borderId="0" xfId="0" applyAlignment="1">
      <alignment horizontal="center"/>
    </xf>
    <xf numFmtId="0" fontId="0" fillId="0" borderId="3" xfId="0" applyBorder="1" applyAlignment="1">
      <alignment horizontal="center" vertical="center"/>
    </xf>
    <xf numFmtId="0" fontId="0" fillId="0" borderId="0" xfId="0" applyAlignment="1">
      <alignment horizontal="center" vertical="center"/>
    </xf>
    <xf numFmtId="0" fontId="14" fillId="8" borderId="0" xfId="0" applyFont="1" applyFill="1" applyAlignment="1">
      <alignment horizontal="left"/>
    </xf>
    <xf numFmtId="0" fontId="11" fillId="8" borderId="0" xfId="0" applyFont="1" applyFill="1" applyAlignment="1">
      <alignment horizontal="left" wrapText="1"/>
    </xf>
    <xf numFmtId="0" fontId="13" fillId="8" borderId="0" xfId="0" applyFont="1" applyFill="1" applyAlignment="1">
      <alignment horizontal="left" wrapText="1"/>
    </xf>
    <xf numFmtId="0" fontId="18" fillId="0" borderId="0" xfId="0" applyFont="1" applyAlignment="1">
      <alignment horizontal="left"/>
    </xf>
    <xf numFmtId="0" fontId="0" fillId="0" borderId="6" xfId="0" applyBorder="1" applyAlignment="1">
      <alignment horizontal="center" wrapText="1"/>
    </xf>
    <xf numFmtId="0" fontId="31" fillId="8" borderId="0" xfId="0" applyFont="1" applyFill="1" applyAlignment="1">
      <alignment horizontal="left" wrapText="1"/>
    </xf>
    <xf numFmtId="0" fontId="14" fillId="8" borderId="14" xfId="0" applyFont="1" applyFill="1" applyBorder="1" applyAlignment="1">
      <alignment horizontal="left" vertical="center" wrapText="1"/>
    </xf>
    <xf numFmtId="0" fontId="15" fillId="0" borderId="10" xfId="0" applyFont="1" applyBorder="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15" fillId="0" borderId="10" xfId="0" applyFont="1" applyBorder="1" applyAlignment="1">
      <alignment horizontal="left"/>
    </xf>
    <xf numFmtId="0" fontId="15" fillId="0" borderId="0" xfId="0" applyFont="1" applyAlignment="1">
      <alignment horizontal="left"/>
    </xf>
    <xf numFmtId="0" fontId="15" fillId="0" borderId="8" xfId="0" applyFont="1" applyBorder="1" applyAlignment="1">
      <alignment horizontal="left"/>
    </xf>
  </cellXfs>
  <cellStyles count="58">
    <cellStyle name="Currency" xfId="2" builtinId="4"/>
    <cellStyle name="Followed Hyperlink" xfId="6" builtinId="9" hidden="1"/>
    <cellStyle name="Followed Hyperlink" xfId="4" builtinId="9" hidden="1"/>
    <cellStyle name="Followed Hyperlink" xfId="16" builtinId="9" hidden="1"/>
    <cellStyle name="Followed Hyperlink" xfId="40" builtinId="9" hidden="1"/>
    <cellStyle name="Followed Hyperlink" xfId="52" builtinId="9" hidden="1"/>
    <cellStyle name="Followed Hyperlink" xfId="36" builtinId="9" hidden="1"/>
    <cellStyle name="Followed Hyperlink" xfId="44" builtinId="9" hidden="1"/>
    <cellStyle name="Followed Hyperlink" xfId="46" builtinId="9" hidden="1"/>
    <cellStyle name="Followed Hyperlink" xfId="50" builtinId="9" hidden="1"/>
    <cellStyle name="Followed Hyperlink" xfId="30" builtinId="9" hidden="1"/>
    <cellStyle name="Followed Hyperlink" xfId="34" builtinId="9" hidden="1"/>
    <cellStyle name="Followed Hyperlink" xfId="28" builtinId="9" hidden="1"/>
    <cellStyle name="Followed Hyperlink" xfId="26" builtinId="9" hidden="1"/>
    <cellStyle name="Followed Hyperlink" xfId="42" builtinId="9" hidden="1"/>
    <cellStyle name="Followed Hyperlink" xfId="38" builtinId="9" hidden="1"/>
    <cellStyle name="Followed Hyperlink" xfId="14" builtinId="9" hidden="1"/>
    <cellStyle name="Followed Hyperlink" xfId="10" builtinId="9" hidden="1"/>
    <cellStyle name="Followed Hyperlink" xfId="24" builtinId="9" hidden="1"/>
    <cellStyle name="Followed Hyperlink" xfId="12" builtinId="9" hidden="1"/>
    <cellStyle name="Followed Hyperlink" xfId="20" builtinId="9" hidden="1"/>
    <cellStyle name="Followed Hyperlink" xfId="22" builtinId="9" hidden="1"/>
    <cellStyle name="Followed Hyperlink" xfId="8" builtinId="9" hidden="1"/>
    <cellStyle name="Followed Hyperlink" xfId="18" builtinId="9" hidden="1"/>
    <cellStyle name="Followed Hyperlink" xfId="48" builtinId="9" hidden="1"/>
    <cellStyle name="Followed Hyperlink" xfId="32" builtinId="9" hidden="1"/>
    <cellStyle name="Followed Hyperlink" xfId="56" builtinId="9" hidden="1"/>
    <cellStyle name="Followed Hyperlink" xfId="54" builtinId="9" hidden="1"/>
    <cellStyle name="Hyperlink" xfId="25" builtinId="8" hidden="1"/>
    <cellStyle name="Hyperlink" xfId="51" builtinId="8" hidden="1"/>
    <cellStyle name="Hyperlink" xfId="55" builtinId="8" hidden="1"/>
    <cellStyle name="Hyperlink" xfId="47" builtinId="8" hidden="1"/>
    <cellStyle name="Hyperlink" xfId="49" builtinId="8" hidden="1"/>
    <cellStyle name="Hyperlink" xfId="23" builtinId="8" hidden="1"/>
    <cellStyle name="Hyperlink" xfId="35" builtinId="8" hidden="1"/>
    <cellStyle name="Hyperlink" xfId="39" builtinId="8" hidden="1"/>
    <cellStyle name="Hyperlink" xfId="41" builtinId="8" hidden="1"/>
    <cellStyle name="Hyperlink" xfId="43" builtinId="8" hidden="1"/>
    <cellStyle name="Hyperlink" xfId="11" builtinId="8" hidden="1"/>
    <cellStyle name="Hyperlink" xfId="13" builtinId="8" hidden="1"/>
    <cellStyle name="Hyperlink" xfId="15" builtinId="8" hidden="1"/>
    <cellStyle name="Hyperlink" xfId="37" builtinId="8" hidden="1"/>
    <cellStyle name="Hyperlink" xfId="53" builtinId="8" hidden="1"/>
    <cellStyle name="Hyperlink" xfId="45" builtinId="8" hidden="1"/>
    <cellStyle name="Hyperlink" xfId="21" builtinId="8" hidden="1"/>
    <cellStyle name="Hyperlink" xfId="29" builtinId="8" hidden="1"/>
    <cellStyle name="Hyperlink" xfId="5" builtinId="8" hidden="1"/>
    <cellStyle name="Hyperlink" xfId="17" builtinId="8" hidden="1"/>
    <cellStyle name="Hyperlink" xfId="27" builtinId="8" hidden="1"/>
    <cellStyle name="Hyperlink" xfId="31" builtinId="8" hidden="1"/>
    <cellStyle name="Hyperlink" xfId="33" builtinId="8" hidden="1"/>
    <cellStyle name="Hyperlink" xfId="9" builtinId="8" hidden="1"/>
    <cellStyle name="Hyperlink" xfId="3" builtinId="8" hidden="1"/>
    <cellStyle name="Hyperlink" xfId="7" builtinId="8" hidden="1"/>
    <cellStyle name="Hyperlink" xfId="19" builtinId="8" hidden="1"/>
    <cellStyle name="Hyperlink" xfId="57" builtinId="8"/>
    <cellStyle name="Normal" xfId="0" builtinId="0"/>
    <cellStyle name="Percent" xfId="1" builtinId="5"/>
  </cellStyles>
  <dxfs count="99">
    <dxf>
      <fill>
        <patternFill>
          <bgColor rgb="FFFFFF99"/>
        </patternFill>
      </fill>
    </dxf>
    <dxf>
      <font>
        <color theme="0"/>
      </font>
    </dxf>
    <dxf>
      <fill>
        <patternFill>
          <bgColor rgb="FFFFFF99"/>
        </patternFill>
      </fill>
    </dxf>
    <dxf>
      <font>
        <color theme="0"/>
      </font>
    </dxf>
    <dxf>
      <font>
        <color theme="0"/>
      </font>
    </dxf>
    <dxf>
      <fill>
        <patternFill>
          <bgColor rgb="FFFFFF99"/>
        </patternFill>
      </fill>
    </dxf>
    <dxf>
      <font>
        <color theme="0"/>
      </font>
    </dxf>
    <dxf>
      <fill>
        <patternFill>
          <bgColor rgb="FFFFFF99"/>
        </patternFill>
      </fill>
    </dxf>
    <dxf>
      <font>
        <color theme="0"/>
      </font>
    </dxf>
    <dxf>
      <fill>
        <patternFill>
          <bgColor rgb="FFFFFF99"/>
        </patternFill>
      </fill>
    </dxf>
    <dxf>
      <fill>
        <patternFill>
          <bgColor rgb="FFFFFF99"/>
        </patternFill>
      </fill>
    </dxf>
    <dxf>
      <font>
        <color theme="0"/>
      </font>
    </dxf>
    <dxf>
      <fill>
        <patternFill>
          <bgColor rgb="FFFFFF99"/>
        </patternFill>
      </fill>
    </dxf>
    <dxf>
      <font>
        <color theme="0"/>
      </font>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ont>
        <color theme="0"/>
      </font>
    </dxf>
    <dxf>
      <fill>
        <patternFill>
          <bgColor rgb="FFFFFF99"/>
        </patternFill>
      </fill>
    </dxf>
    <dxf>
      <font>
        <color theme="0"/>
      </font>
    </dxf>
    <dxf>
      <fill>
        <patternFill>
          <bgColor rgb="FFFFFF99"/>
        </patternFill>
      </fill>
    </dxf>
    <dxf>
      <font>
        <color theme="0"/>
      </font>
    </dxf>
    <dxf>
      <fill>
        <patternFill>
          <bgColor rgb="FFFFFF99"/>
        </patternFill>
      </fill>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ill>
        <patternFill>
          <bgColor rgb="FFFFFF99"/>
        </patternFill>
      </fill>
      <border>
        <top style="thin">
          <color auto="1"/>
        </top>
        <bottom style="thin">
          <color auto="1"/>
        </bottom>
      </border>
    </dxf>
    <dxf>
      <font>
        <color theme="0"/>
      </font>
    </dxf>
    <dxf>
      <font>
        <color theme="0"/>
      </font>
    </dxf>
    <dxf>
      <fill>
        <patternFill>
          <bgColor rgb="FFFFFF99"/>
        </patternFill>
      </fill>
      <border>
        <left/>
        <right/>
        <top/>
        <bottom style="thin">
          <color auto="1"/>
        </bottom>
      </border>
    </dxf>
    <dxf>
      <font>
        <color theme="0"/>
      </font>
    </dxf>
    <dxf>
      <fill>
        <patternFill>
          <bgColor rgb="FFFFFF99"/>
        </patternFill>
      </fill>
    </dxf>
    <dxf>
      <fill>
        <patternFill>
          <bgColor rgb="FFFFFF99"/>
        </patternFill>
      </fill>
    </dxf>
    <dxf>
      <font>
        <color theme="0"/>
      </font>
    </dxf>
    <dxf>
      <font>
        <strike/>
        <color theme="0"/>
      </font>
      <fill>
        <patternFill>
          <bgColor theme="0"/>
        </patternFill>
      </fill>
    </dxf>
    <dxf>
      <font>
        <strike/>
        <color theme="0"/>
      </font>
      <fill>
        <patternFill>
          <bgColor theme="0"/>
        </patternFill>
      </fill>
    </dxf>
    <dxf>
      <fill>
        <patternFill>
          <bgColor rgb="FFFFFF99"/>
        </patternFill>
      </fill>
    </dxf>
    <dxf>
      <font>
        <color theme="0"/>
      </font>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ill>
        <patternFill>
          <bgColor rgb="FFFFFF99"/>
        </patternFill>
      </fill>
    </dxf>
    <dxf>
      <font>
        <color theme="0"/>
      </font>
    </dxf>
    <dxf>
      <font>
        <strike/>
        <color theme="0"/>
      </font>
    </dxf>
    <dxf>
      <font>
        <strike/>
        <color theme="0"/>
      </font>
    </dxf>
    <dxf>
      <fill>
        <patternFill>
          <bgColor rgb="FFFFFF99"/>
        </patternFill>
      </fill>
    </dxf>
    <dxf>
      <font>
        <color theme="0"/>
      </font>
    </dxf>
    <dxf>
      <fill>
        <patternFill>
          <bgColor rgb="FFFFFF99"/>
        </patternFill>
      </fill>
    </dxf>
    <dxf>
      <font>
        <color theme="0"/>
      </font>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ill>
        <patternFill>
          <bgColor rgb="FFFFFF99"/>
        </patternFill>
      </fill>
    </dxf>
    <dxf>
      <font>
        <color theme="0"/>
      </font>
    </dxf>
    <dxf>
      <fill>
        <patternFill>
          <bgColor rgb="FFFFFF99"/>
        </patternFill>
      </fill>
    </dxf>
    <dxf>
      <font>
        <color theme="0"/>
      </font>
    </dxf>
    <dxf>
      <fill>
        <patternFill>
          <bgColor rgb="FFFFFF99"/>
        </patternFill>
      </fill>
    </dxf>
    <dxf>
      <font>
        <color theme="0"/>
      </font>
    </dxf>
    <dxf>
      <fill>
        <patternFill>
          <bgColor rgb="FFFFFF99"/>
        </patternFill>
      </fill>
      <border>
        <top style="thin">
          <color auto="1"/>
        </top>
        <bottom style="thin">
          <color auto="1"/>
        </bottom>
      </border>
    </dxf>
    <dxf>
      <font>
        <color theme="0"/>
      </font>
    </dxf>
    <dxf>
      <fill>
        <patternFill>
          <bgColor rgb="FFFFFF99"/>
        </patternFill>
      </fill>
      <border>
        <left/>
        <right/>
        <top style="thin">
          <color auto="1"/>
        </top>
        <bottom style="thin">
          <color auto="1"/>
        </bottom>
      </border>
    </dxf>
    <dxf>
      <font>
        <color theme="0"/>
      </font>
    </dxf>
    <dxf>
      <fill>
        <patternFill>
          <bgColor rgb="FFFFFF99"/>
        </patternFill>
      </fill>
    </dxf>
    <dxf>
      <font>
        <color theme="0"/>
      </font>
    </dxf>
    <dxf>
      <font>
        <color theme="0"/>
      </font>
    </dxf>
    <dxf>
      <fill>
        <patternFill>
          <bgColor rgb="FFFFFF99"/>
        </patternFill>
      </fill>
    </dxf>
    <dxf>
      <font>
        <strike/>
        <color theme="0"/>
      </font>
      <fill>
        <patternFill patternType="none">
          <bgColor auto="1"/>
        </patternFill>
      </fill>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ont>
        <color theme="0"/>
      </font>
    </dxf>
    <dxf>
      <fill>
        <patternFill>
          <bgColor rgb="FFFFFF99"/>
        </patternFill>
      </fill>
    </dxf>
    <dxf>
      <font>
        <color theme="0"/>
      </font>
    </dxf>
    <dxf>
      <fill>
        <patternFill>
          <bgColor rgb="FFFFFF99"/>
        </patternFill>
      </fill>
    </dxf>
    <dxf>
      <fill>
        <patternFill>
          <bgColor rgb="FFFFFF99"/>
        </patternFill>
      </fill>
    </dxf>
    <dxf>
      <font>
        <color theme="0"/>
      </font>
    </dxf>
    <dxf>
      <fill>
        <patternFill>
          <bgColor rgb="FFFFFF99"/>
        </patternFill>
      </fill>
    </dxf>
    <dxf>
      <font>
        <color theme="0"/>
      </font>
    </dxf>
    <dxf>
      <font>
        <strike/>
        <color theme="0"/>
      </font>
      <fill>
        <patternFill>
          <bgColor theme="0"/>
        </patternFill>
      </fill>
    </dxf>
    <dxf>
      <font>
        <strike/>
        <color theme="0"/>
      </font>
    </dxf>
  </dxfs>
  <tableStyles count="1" defaultTableStyle="TableStyleMedium2" defaultPivotStyle="PivotStyleLight16">
    <tableStyle name="Table Style 1" pivot="0" count="0" xr9:uid="{00000000-0011-0000-FFFF-FFFF00000000}"/>
  </tableStyles>
  <colors>
    <mruColors>
      <color rgb="FFFFFF99"/>
      <color rgb="FFFFFFCC"/>
      <color rgb="FFFF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Water System Cost &amp; Benefit for Cow-Calf Herd</a:t>
            </a:r>
            <a:endParaRPr lang="en-CA" sz="14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barChart>
        <c:barDir val="col"/>
        <c:grouping val="clustered"/>
        <c:varyColors val="0"/>
        <c:ser>
          <c:idx val="1"/>
          <c:order val="0"/>
          <c:tx>
            <c:strRef>
              <c:f>'Cow-calf Interface'!$B$77</c:f>
              <c:strCache>
                <c:ptCount val="1"/>
                <c:pt idx="0">
                  <c:v>Estimated Initial Cost 
($/pair)</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Interface'!$B$78:$B$81</c:f>
              <c:numCache>
                <c:formatCode>"$"#,##0.00</c:formatCode>
                <c:ptCount val="4"/>
                <c:pt idx="0">
                  <c:v>228.95</c:v>
                </c:pt>
                <c:pt idx="1">
                  <c:v>208.95</c:v>
                </c:pt>
                <c:pt idx="2">
                  <c:v>328.95</c:v>
                </c:pt>
                <c:pt idx="3">
                  <c:v>303.95</c:v>
                </c:pt>
              </c:numCache>
            </c:numRef>
          </c:val>
          <c:extLst>
            <c:ext xmlns:c16="http://schemas.microsoft.com/office/drawing/2014/chart" uri="{C3380CC4-5D6E-409C-BE32-E72D297353CC}">
              <c16:uniqueId val="{00000001-0800-4772-8ECA-255DB93E972D}"/>
            </c:ext>
          </c:extLst>
        </c:ser>
        <c:ser>
          <c:idx val="2"/>
          <c:order val="1"/>
          <c:tx>
            <c:strRef>
              <c:f>'Cow-calf Interface'!$C$77</c:f>
              <c:strCache>
                <c:ptCount val="1"/>
                <c:pt idx="0">
                  <c:v>Maintenance Cost
($/pair/year)</c:v>
                </c:pt>
              </c:strCache>
            </c:strRef>
          </c:tx>
          <c:spPr>
            <a:solidFill>
              <a:schemeClr val="accent3"/>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Interface'!$C$78:$C$81</c:f>
              <c:numCache>
                <c:formatCode>"$"#,##0.00</c:formatCode>
                <c:ptCount val="4"/>
                <c:pt idx="0">
                  <c:v>2.5</c:v>
                </c:pt>
                <c:pt idx="1">
                  <c:v>2.5</c:v>
                </c:pt>
                <c:pt idx="2">
                  <c:v>2.5</c:v>
                </c:pt>
                <c:pt idx="3">
                  <c:v>2.5</c:v>
                </c:pt>
              </c:numCache>
            </c:numRef>
          </c:val>
          <c:extLst>
            <c:ext xmlns:c16="http://schemas.microsoft.com/office/drawing/2014/chart" uri="{C3380CC4-5D6E-409C-BE32-E72D297353CC}">
              <c16:uniqueId val="{00000002-0800-4772-8ECA-255DB93E972D}"/>
            </c:ext>
          </c:extLst>
        </c:ser>
        <c:ser>
          <c:idx val="3"/>
          <c:order val="2"/>
          <c:tx>
            <c:strRef>
              <c:f>'Cow-calf Interface'!$D$77</c:f>
              <c:strCache>
                <c:ptCount val="1"/>
                <c:pt idx="0">
                  <c:v>Potential Funding
($/pair)</c:v>
                </c:pt>
              </c:strCache>
            </c:strRef>
          </c:tx>
          <c:spPr>
            <a:solidFill>
              <a:schemeClr val="accent4"/>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Interface'!$D$78:$D$81</c:f>
              <c:numCache>
                <c:formatCode>"$"#,##0.00</c:formatCode>
                <c:ptCount val="4"/>
                <c:pt idx="0">
                  <c:v>20</c:v>
                </c:pt>
                <c:pt idx="1">
                  <c:v>30</c:v>
                </c:pt>
                <c:pt idx="2">
                  <c:v>50</c:v>
                </c:pt>
                <c:pt idx="3">
                  <c:v>50.01</c:v>
                </c:pt>
              </c:numCache>
            </c:numRef>
          </c:val>
          <c:extLst>
            <c:ext xmlns:c16="http://schemas.microsoft.com/office/drawing/2014/chart" uri="{C3380CC4-5D6E-409C-BE32-E72D297353CC}">
              <c16:uniqueId val="{00000000-97AD-4660-ABCA-2F01C683B0EB}"/>
            </c:ext>
          </c:extLst>
        </c:ser>
        <c:ser>
          <c:idx val="0"/>
          <c:order val="3"/>
          <c:tx>
            <c:strRef>
              <c:f>'Cow-calf Interface'!$E$77</c:f>
              <c:strCache>
                <c:ptCount val="1"/>
                <c:pt idx="0">
                  <c:v>Benefit 
($/pair/year)</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Interface'!$E$78:$E$81</c:f>
              <c:numCache>
                <c:formatCode>"$"#,##0.00</c:formatCode>
                <c:ptCount val="4"/>
                <c:pt idx="0">
                  <c:v>60.102907500000029</c:v>
                </c:pt>
                <c:pt idx="1">
                  <c:v>60.102907500000029</c:v>
                </c:pt>
                <c:pt idx="2">
                  <c:v>60.102907500000029</c:v>
                </c:pt>
                <c:pt idx="3">
                  <c:v>60.102907500000029</c:v>
                </c:pt>
              </c:numCache>
            </c:numRef>
          </c:val>
          <c:extLst>
            <c:ext xmlns:c16="http://schemas.microsoft.com/office/drawing/2014/chart" uri="{C3380CC4-5D6E-409C-BE32-E72D297353CC}">
              <c16:uniqueId val="{00000000-0800-4772-8ECA-255DB93E972D}"/>
            </c:ext>
          </c:extLst>
        </c:ser>
        <c:dLbls>
          <c:dLblPos val="outEnd"/>
          <c:showLegendKey val="0"/>
          <c:showVal val="1"/>
          <c:showCatName val="0"/>
          <c:showSerName val="0"/>
          <c:showPercent val="0"/>
          <c:showBubbleSize val="0"/>
        </c:dLbls>
        <c:gapWidth val="150"/>
        <c:axId val="72295168"/>
        <c:axId val="72320128"/>
      </c:barChart>
      <c:catAx>
        <c:axId val="722951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2320128"/>
        <c:crosses val="autoZero"/>
        <c:auto val="1"/>
        <c:lblAlgn val="ctr"/>
        <c:lblOffset val="100"/>
        <c:noMultiLvlLbl val="0"/>
      </c:catAx>
      <c:valAx>
        <c:axId val="72320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$/pair/year</a:t>
                </a:r>
                <a:endParaRPr lang="en-CA" sz="1200">
                  <a:effectLst/>
                </a:endParaRPr>
              </a:p>
            </c:rich>
          </c:tx>
          <c:layout>
            <c:manualLayout>
              <c:xMode val="edge"/>
              <c:yMode val="edge"/>
              <c:x val="1.0327337988360602E-2"/>
              <c:y val="0.4239028157589927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295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Net Benefit in 5 Years</a:t>
            </a:r>
          </a:p>
        </c:rich>
      </c:tx>
      <c:layout>
        <c:manualLayout>
          <c:xMode val="edge"/>
          <c:yMode val="edge"/>
          <c:x val="0.31836254427122307"/>
          <c:y val="2.38387816217628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'Cow-calf Interface'!$G$77</c:f>
              <c:strCache>
                <c:ptCount val="1"/>
                <c:pt idx="0">
                  <c:v>Net Benefits in 5 Year
($/pair)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Interface'!$G$78:$G$81</c:f>
              <c:numCache>
                <c:formatCode>"$"#,##0.00</c:formatCode>
                <c:ptCount val="4"/>
                <c:pt idx="0">
                  <c:v>79.064537500000142</c:v>
                </c:pt>
                <c:pt idx="1">
                  <c:v>109.06453750000014</c:v>
                </c:pt>
                <c:pt idx="2">
                  <c:v>9.0645375000001422</c:v>
                </c:pt>
                <c:pt idx="3">
                  <c:v>34.074537500000133</c:v>
                </c:pt>
              </c:numCache>
            </c:numRef>
          </c:val>
          <c:extLst>
            <c:ext xmlns:c16="http://schemas.microsoft.com/office/drawing/2014/chart" uri="{C3380CC4-5D6E-409C-BE32-E72D297353CC}">
              <c16:uniqueId val="{00000000-73A6-4AE5-BEE7-3845DD00A9DF}"/>
            </c:ext>
          </c:extLst>
        </c:ser>
        <c:dLbls>
          <c:dLblPos val="outEnd"/>
          <c:showLegendKey val="0"/>
          <c:showVal val="1"/>
          <c:showCatName val="0"/>
          <c:showSerName val="0"/>
          <c:showPercent val="0"/>
          <c:showBubbleSize val="0"/>
        </c:dLbls>
        <c:gapWidth val="219"/>
        <c:overlap val="-27"/>
        <c:axId val="72577024"/>
        <c:axId val="72580096"/>
      </c:barChart>
      <c:catAx>
        <c:axId val="7257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2580096"/>
        <c:crosses val="autoZero"/>
        <c:auto val="1"/>
        <c:lblAlgn val="ctr"/>
        <c:lblOffset val="100"/>
        <c:noMultiLvlLbl val="0"/>
      </c:catAx>
      <c:valAx>
        <c:axId val="7258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CDN$/pair</a:t>
                </a:r>
                <a:endParaRPr lang="en-CA" sz="1200">
                  <a:effectLst/>
                </a:endParaRPr>
              </a:p>
            </c:rich>
          </c:tx>
          <c:layout>
            <c:manualLayout>
              <c:xMode val="edge"/>
              <c:yMode val="edge"/>
              <c:x val="1.6666666666666673E-2"/>
              <c:y val="0.3031674686497523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7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Number of Years to Pay Off Initial Cost</a:t>
            </a:r>
            <a:endParaRPr lang="en-CA" sz="1400">
              <a:effectLst/>
            </a:endParaRPr>
          </a:p>
        </c:rich>
      </c:tx>
      <c:layout>
        <c:manualLayout>
          <c:xMode val="edge"/>
          <c:yMode val="edge"/>
          <c:x val="0.31892920877822661"/>
          <c:y val="2.54835322948710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Interface'!$F$78:$F$81</c:f>
              <c:numCache>
                <c:formatCode>0.00</c:formatCode>
                <c:ptCount val="4"/>
                <c:pt idx="0">
                  <c:v>3.4765373039565497</c:v>
                </c:pt>
                <c:pt idx="1">
                  <c:v>2.9773933981479996</c:v>
                </c:pt>
                <c:pt idx="2">
                  <c:v>4.6412064175098324</c:v>
                </c:pt>
                <c:pt idx="3">
                  <c:v>4.2250867813674384</c:v>
                </c:pt>
              </c:numCache>
            </c:numRef>
          </c:val>
          <c:extLst>
            <c:ext xmlns:c16="http://schemas.microsoft.com/office/drawing/2014/chart" uri="{C3380CC4-5D6E-409C-BE32-E72D297353CC}">
              <c16:uniqueId val="{00000000-9655-4D93-AFEA-97C89C59A3D0}"/>
            </c:ext>
          </c:extLst>
        </c:ser>
        <c:dLbls>
          <c:dLblPos val="outEnd"/>
          <c:showLegendKey val="0"/>
          <c:showVal val="1"/>
          <c:showCatName val="0"/>
          <c:showSerName val="0"/>
          <c:showPercent val="0"/>
          <c:showBubbleSize val="0"/>
        </c:dLbls>
        <c:gapWidth val="219"/>
        <c:overlap val="-27"/>
        <c:axId val="183674368"/>
        <c:axId val="183676288"/>
      </c:barChart>
      <c:catAx>
        <c:axId val="18367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3676288"/>
        <c:crosses val="autoZero"/>
        <c:auto val="1"/>
        <c:lblAlgn val="ctr"/>
        <c:lblOffset val="100"/>
        <c:noMultiLvlLbl val="0"/>
      </c:catAx>
      <c:valAx>
        <c:axId val="183676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 of years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3674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Net Benefit in 7 Years</a:t>
            </a:r>
          </a:p>
        </c:rich>
      </c:tx>
      <c:layout>
        <c:manualLayout>
          <c:xMode val="edge"/>
          <c:yMode val="edge"/>
          <c:x val="0.31836254427122307"/>
          <c:y val="2.38387816217628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'Cow-calf Interface'!$H$77</c:f>
              <c:strCache>
                <c:ptCount val="1"/>
                <c:pt idx="0">
                  <c:v>Net Benefits in 7 Year
($/pair)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'Cow-calf Interface'!$A$78:$A$81</c:f>
              <c:strCache>
                <c:ptCount val="4"/>
                <c:pt idx="0">
                  <c:v>Windmill Pump</c:v>
                </c:pt>
                <c:pt idx="1">
                  <c:v>Solar-powered Pump</c:v>
                </c:pt>
                <c:pt idx="2">
                  <c:v>Underground Pipe</c:v>
                </c:pt>
                <c:pt idx="3">
                  <c:v>Aboveground Pipe</c:v>
                </c:pt>
              </c:strCache>
            </c:strRef>
          </c:cat>
          <c:val>
            <c:numRef>
              <c:f>'Cow-calf Interface'!$H$78:$H$81</c:f>
              <c:numCache>
                <c:formatCode>"$"#,##0.00</c:formatCode>
                <c:ptCount val="4"/>
                <c:pt idx="0">
                  <c:v>194.27035250000023</c:v>
                </c:pt>
                <c:pt idx="1">
                  <c:v>224.27035250000023</c:v>
                </c:pt>
                <c:pt idx="2">
                  <c:v>124.27035250000023</c:v>
                </c:pt>
                <c:pt idx="3">
                  <c:v>149.28035250000022</c:v>
                </c:pt>
              </c:numCache>
            </c:numRef>
          </c:val>
          <c:extLst>
            <c:ext xmlns:c16="http://schemas.microsoft.com/office/drawing/2014/chart" uri="{C3380CC4-5D6E-409C-BE32-E72D297353CC}">
              <c16:uniqueId val="{00000000-1A8E-4AB8-B555-74461218E7F6}"/>
            </c:ext>
          </c:extLst>
        </c:ser>
        <c:dLbls>
          <c:dLblPos val="outEnd"/>
          <c:showLegendKey val="0"/>
          <c:showVal val="1"/>
          <c:showCatName val="0"/>
          <c:showSerName val="0"/>
          <c:showPercent val="0"/>
          <c:showBubbleSize val="0"/>
        </c:dLbls>
        <c:gapWidth val="219"/>
        <c:overlap val="-27"/>
        <c:axId val="72577024"/>
        <c:axId val="72580096"/>
      </c:barChart>
      <c:catAx>
        <c:axId val="7257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2580096"/>
        <c:crosses val="autoZero"/>
        <c:auto val="1"/>
        <c:lblAlgn val="ctr"/>
        <c:lblOffset val="100"/>
        <c:noMultiLvlLbl val="0"/>
      </c:catAx>
      <c:valAx>
        <c:axId val="7258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CDN$/pair</a:t>
                </a:r>
                <a:endParaRPr lang="en-CA" sz="1200">
                  <a:effectLst/>
                </a:endParaRPr>
              </a:p>
            </c:rich>
          </c:tx>
          <c:layout>
            <c:manualLayout>
              <c:xMode val="edge"/>
              <c:yMode val="edge"/>
              <c:x val="1.6666666666666673E-2"/>
              <c:y val="0.3031674686497523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7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Water System Cost &amp; Benefit For Yearling Grassers</a:t>
            </a:r>
            <a:endParaRPr lang="en-CA" sz="14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barChart>
        <c:barDir val="col"/>
        <c:grouping val="clustered"/>
        <c:varyColors val="0"/>
        <c:ser>
          <c:idx val="1"/>
          <c:order val="0"/>
          <c:tx>
            <c:strRef>
              <c:f>'Yearling Grasser Interface'!$B$78</c:f>
              <c:strCache>
                <c:ptCount val="1"/>
                <c:pt idx="0">
                  <c:v>Estimated Initial Cost 
($/head)</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Interface'!$B$79:$B$84</c:f>
              <c:numCache>
                <c:formatCode>"$"#,##0.00</c:formatCode>
                <c:ptCount val="6"/>
                <c:pt idx="0">
                  <c:v>232.75</c:v>
                </c:pt>
                <c:pt idx="1">
                  <c:v>213.95</c:v>
                </c:pt>
                <c:pt idx="2">
                  <c:v>328.95</c:v>
                </c:pt>
                <c:pt idx="3">
                  <c:v>303.95</c:v>
                </c:pt>
                <c:pt idx="4">
                  <c:v>253.89</c:v>
                </c:pt>
                <c:pt idx="5">
                  <c:v>233.95</c:v>
                </c:pt>
              </c:numCache>
            </c:numRef>
          </c:val>
          <c:extLst>
            <c:ext xmlns:c16="http://schemas.microsoft.com/office/drawing/2014/chart" uri="{C3380CC4-5D6E-409C-BE32-E72D297353CC}">
              <c16:uniqueId val="{00000001-42DD-4C47-8BFA-790B625041DE}"/>
            </c:ext>
          </c:extLst>
        </c:ser>
        <c:ser>
          <c:idx val="2"/>
          <c:order val="1"/>
          <c:tx>
            <c:strRef>
              <c:f>'Yearling Grasser Interface'!$C$78</c:f>
              <c:strCache>
                <c:ptCount val="1"/>
                <c:pt idx="0">
                  <c:v>Maintenance Cost
($/head/year)</c:v>
                </c:pt>
              </c:strCache>
            </c:strRef>
          </c:tx>
          <c:spPr>
            <a:solidFill>
              <a:schemeClr val="accent3"/>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Interface'!$C$79:$C$84</c:f>
              <c:numCache>
                <c:formatCode>"$"#,##0.00</c:formatCode>
                <c:ptCount val="6"/>
                <c:pt idx="0">
                  <c:v>4.3274999999999997</c:v>
                </c:pt>
                <c:pt idx="1">
                  <c:v>4.1395000000000008</c:v>
                </c:pt>
                <c:pt idx="2">
                  <c:v>5.2895000000000003</c:v>
                </c:pt>
                <c:pt idx="3">
                  <c:v>8.0790000000000006</c:v>
                </c:pt>
                <c:pt idx="4">
                  <c:v>4.5388999999999999</c:v>
                </c:pt>
                <c:pt idx="5">
                  <c:v>4.3395000000000001</c:v>
                </c:pt>
              </c:numCache>
            </c:numRef>
          </c:val>
          <c:extLst>
            <c:ext xmlns:c16="http://schemas.microsoft.com/office/drawing/2014/chart" uri="{C3380CC4-5D6E-409C-BE32-E72D297353CC}">
              <c16:uniqueId val="{00000002-42DD-4C47-8BFA-790B625041DE}"/>
            </c:ext>
          </c:extLst>
        </c:ser>
        <c:ser>
          <c:idx val="3"/>
          <c:order val="2"/>
          <c:tx>
            <c:strRef>
              <c:f>'Yearling Grasser Interface'!$D$78</c:f>
              <c:strCache>
                <c:ptCount val="1"/>
                <c:pt idx="0">
                  <c:v>Potential Funding
($/pair)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Interface'!$D$79:$D$84</c:f>
              <c:numCache>
                <c:formatCode>"$"#,##0</c:formatCode>
                <c:ptCount val="6"/>
                <c:pt idx="0">
                  <c:v>20</c:v>
                </c:pt>
                <c:pt idx="1">
                  <c:v>30</c:v>
                </c:pt>
                <c:pt idx="2">
                  <c:v>50</c:v>
                </c:pt>
                <c:pt idx="3">
                  <c:v>30</c:v>
                </c:pt>
                <c:pt idx="4">
                  <c:v>50.01</c:v>
                </c:pt>
                <c:pt idx="5">
                  <c:v>20</c:v>
                </c:pt>
              </c:numCache>
            </c:numRef>
          </c:val>
          <c:extLst>
            <c:ext xmlns:c16="http://schemas.microsoft.com/office/drawing/2014/chart" uri="{C3380CC4-5D6E-409C-BE32-E72D297353CC}">
              <c16:uniqueId val="{00000000-4AB1-4831-BDCD-CBEE1E4D0ABD}"/>
            </c:ext>
          </c:extLst>
        </c:ser>
        <c:ser>
          <c:idx val="0"/>
          <c:order val="3"/>
          <c:tx>
            <c:strRef>
              <c:f>'Yearling Grasser Interface'!$E$78</c:f>
              <c:strCache>
                <c:ptCount val="1"/>
                <c:pt idx="0">
                  <c:v>Benefit 
($/head/year)</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Interface'!$E$79:$E$84</c:f>
              <c:numCache>
                <c:formatCode>"$"#,##0.00</c:formatCode>
                <c:ptCount val="6"/>
                <c:pt idx="0">
                  <c:v>34.055999999999997</c:v>
                </c:pt>
                <c:pt idx="1">
                  <c:v>34.055999999999997</c:v>
                </c:pt>
                <c:pt idx="2">
                  <c:v>34.055999999999997</c:v>
                </c:pt>
                <c:pt idx="3">
                  <c:v>34.055999999999997</c:v>
                </c:pt>
                <c:pt idx="4">
                  <c:v>73.293000000000006</c:v>
                </c:pt>
                <c:pt idx="5">
                  <c:v>73.293000000000006</c:v>
                </c:pt>
              </c:numCache>
            </c:numRef>
          </c:val>
          <c:extLst>
            <c:ext xmlns:c16="http://schemas.microsoft.com/office/drawing/2014/chart" uri="{C3380CC4-5D6E-409C-BE32-E72D297353CC}">
              <c16:uniqueId val="{00000000-42DD-4C47-8BFA-790B625041DE}"/>
            </c:ext>
          </c:extLst>
        </c:ser>
        <c:dLbls>
          <c:dLblPos val="outEnd"/>
          <c:showLegendKey val="0"/>
          <c:showVal val="1"/>
          <c:showCatName val="0"/>
          <c:showSerName val="0"/>
          <c:showPercent val="0"/>
          <c:showBubbleSize val="0"/>
        </c:dLbls>
        <c:gapWidth val="85"/>
        <c:axId val="72295168"/>
        <c:axId val="72320128"/>
      </c:barChart>
      <c:catAx>
        <c:axId val="722951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320128"/>
        <c:crosses val="autoZero"/>
        <c:auto val="1"/>
        <c:lblAlgn val="ctr"/>
        <c:lblOffset val="100"/>
        <c:noMultiLvlLbl val="0"/>
      </c:catAx>
      <c:valAx>
        <c:axId val="72320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$/head/year</a:t>
                </a:r>
                <a:endParaRPr lang="en-CA" sz="1200">
                  <a:effectLst/>
                </a:endParaRPr>
              </a:p>
            </c:rich>
          </c:tx>
          <c:layout>
            <c:manualLayout>
              <c:xMode val="edge"/>
              <c:yMode val="edge"/>
              <c:x val="1.0327337988360602E-2"/>
              <c:y val="0.4239028157589927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295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Net Benefit in 5 Years</a:t>
            </a:r>
          </a:p>
        </c:rich>
      </c:tx>
      <c:layout>
        <c:manualLayout>
          <c:xMode val="edge"/>
          <c:yMode val="edge"/>
          <c:x val="0.36419745957429361"/>
          <c:y val="2.38389301452914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'Yearling Grasser Interface'!$G$78</c:f>
              <c:strCache>
                <c:ptCount val="1"/>
                <c:pt idx="0">
                  <c:v>Net Benefits in 5 Year
($/head)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Interface'!$G$79:$G$84</c:f>
              <c:numCache>
                <c:formatCode>"$"#,##0.00</c:formatCode>
                <c:ptCount val="6"/>
                <c:pt idx="0">
                  <c:v>-64.10750000000003</c:v>
                </c:pt>
                <c:pt idx="1">
                  <c:v>-34.367500000000021</c:v>
                </c:pt>
                <c:pt idx="2">
                  <c:v>-135.11750000000001</c:v>
                </c:pt>
                <c:pt idx="3">
                  <c:v>-144.06500000000003</c:v>
                </c:pt>
                <c:pt idx="4">
                  <c:v>139.89050000000003</c:v>
                </c:pt>
                <c:pt idx="5">
                  <c:v>130.81750000000005</c:v>
                </c:pt>
              </c:numCache>
            </c:numRef>
          </c:val>
          <c:extLst>
            <c:ext xmlns:c16="http://schemas.microsoft.com/office/drawing/2014/chart" uri="{C3380CC4-5D6E-409C-BE32-E72D297353CC}">
              <c16:uniqueId val="{00000000-6D72-486E-8852-7CB270C49E15}"/>
            </c:ext>
          </c:extLst>
        </c:ser>
        <c:dLbls>
          <c:dLblPos val="outEnd"/>
          <c:showLegendKey val="0"/>
          <c:showVal val="1"/>
          <c:showCatName val="0"/>
          <c:showSerName val="0"/>
          <c:showPercent val="0"/>
          <c:showBubbleSize val="0"/>
        </c:dLbls>
        <c:gapWidth val="219"/>
        <c:overlap val="-27"/>
        <c:axId val="72577024"/>
        <c:axId val="72580096"/>
      </c:barChart>
      <c:catAx>
        <c:axId val="7257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80096"/>
        <c:crosses val="autoZero"/>
        <c:auto val="1"/>
        <c:lblAlgn val="ctr"/>
        <c:lblOffset val="100"/>
        <c:noMultiLvlLbl val="0"/>
      </c:catAx>
      <c:valAx>
        <c:axId val="7258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CDN$/head</a:t>
                </a:r>
                <a:endParaRPr lang="en-CA" sz="1200">
                  <a:effectLst/>
                </a:endParaRPr>
              </a:p>
            </c:rich>
          </c:tx>
          <c:layout>
            <c:manualLayout>
              <c:xMode val="edge"/>
              <c:yMode val="edge"/>
              <c:x val="1.6666666666666673E-2"/>
              <c:y val="0.3031674686497523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7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Number of Years to Pay off Initial Cost</a:t>
            </a:r>
            <a:endParaRPr lang="en-CA" sz="1400">
              <a:effectLst/>
            </a:endParaRPr>
          </a:p>
        </c:rich>
      </c:tx>
      <c:layout>
        <c:manualLayout>
          <c:xMode val="edge"/>
          <c:yMode val="edge"/>
          <c:x val="0.32290253868348323"/>
          <c:y val="2.5483526505375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Interface'!$F$79:$F$84</c:f>
              <c:numCache>
                <c:formatCode>0.00</c:formatCode>
                <c:ptCount val="6"/>
                <c:pt idx="0">
                  <c:v>6.2470636598543576</c:v>
                </c:pt>
                <c:pt idx="1">
                  <c:v>5.4013976979093261</c:v>
                </c:pt>
                <c:pt idx="2">
                  <c:v>8.1909208362696742</c:v>
                </c:pt>
                <c:pt idx="3">
                  <c:v>8.0441038289875504</c:v>
                </c:pt>
                <c:pt idx="4">
                  <c:v>2.781711759649625</c:v>
                </c:pt>
                <c:pt idx="5">
                  <c:v>2.9191055080294159</c:v>
                </c:pt>
              </c:numCache>
            </c:numRef>
          </c:val>
          <c:extLst>
            <c:ext xmlns:c16="http://schemas.microsoft.com/office/drawing/2014/chart" uri="{C3380CC4-5D6E-409C-BE32-E72D297353CC}">
              <c16:uniqueId val="{00000000-A808-40C6-90B1-4C9596EE6296}"/>
            </c:ext>
          </c:extLst>
        </c:ser>
        <c:dLbls>
          <c:dLblPos val="outEnd"/>
          <c:showLegendKey val="0"/>
          <c:showVal val="1"/>
          <c:showCatName val="0"/>
          <c:showSerName val="0"/>
          <c:showPercent val="0"/>
          <c:showBubbleSize val="0"/>
        </c:dLbls>
        <c:gapWidth val="219"/>
        <c:overlap val="-27"/>
        <c:axId val="183674368"/>
        <c:axId val="183676288"/>
      </c:barChart>
      <c:catAx>
        <c:axId val="18367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3676288"/>
        <c:crosses val="autoZero"/>
        <c:auto val="1"/>
        <c:lblAlgn val="ctr"/>
        <c:lblOffset val="100"/>
        <c:noMultiLvlLbl val="0"/>
      </c:catAx>
      <c:valAx>
        <c:axId val="183676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 of years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3674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Net Benefit in 7 Years</a:t>
            </a:r>
          </a:p>
        </c:rich>
      </c:tx>
      <c:layout>
        <c:manualLayout>
          <c:xMode val="edge"/>
          <c:yMode val="edge"/>
          <c:x val="0.36098575368619412"/>
          <c:y val="1.97618967363127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'Yearling Grasser Interface'!$H$78</c:f>
              <c:strCache>
                <c:ptCount val="1"/>
                <c:pt idx="0">
                  <c:v>Net Benefits in 7 Year
($/head)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'Yearling Grasser Interface'!$A$79:$A$84</c:f>
              <c:strCache>
                <c:ptCount val="6"/>
                <c:pt idx="0">
                  <c:v>Windmill Pump</c:v>
                </c:pt>
                <c:pt idx="1">
                  <c:v>Solar-powered Pump</c:v>
                </c:pt>
                <c:pt idx="2">
                  <c:v>Underground Pipe</c:v>
                </c:pt>
                <c:pt idx="3">
                  <c:v>Aboveground Pipe</c:v>
                </c:pt>
                <c:pt idx="4">
                  <c:v>Aeration Treatment on Windmill Pump</c:v>
                </c:pt>
                <c:pt idx="5">
                  <c:v>Aeration Treatment 
on Solar-powered Pump</c:v>
                </c:pt>
              </c:strCache>
            </c:strRef>
          </c:cat>
          <c:val>
            <c:numRef>
              <c:f>'Yearling Grasser Interface'!$H$79:$H$84</c:f>
              <c:numCache>
                <c:formatCode>"$"#,##0.00</c:formatCode>
                <c:ptCount val="6"/>
                <c:pt idx="0">
                  <c:v>-4.650500000000001</c:v>
                </c:pt>
                <c:pt idx="1">
                  <c:v>25.465500000000002</c:v>
                </c:pt>
                <c:pt idx="2">
                  <c:v>-77.584499999999991</c:v>
                </c:pt>
                <c:pt idx="3">
                  <c:v>-92.11099999999999</c:v>
                </c:pt>
                <c:pt idx="4">
                  <c:v>277.39870000000008</c:v>
                </c:pt>
                <c:pt idx="5">
                  <c:v>268.72450000000003</c:v>
                </c:pt>
              </c:numCache>
            </c:numRef>
          </c:val>
          <c:extLst>
            <c:ext xmlns:c16="http://schemas.microsoft.com/office/drawing/2014/chart" uri="{C3380CC4-5D6E-409C-BE32-E72D297353CC}">
              <c16:uniqueId val="{00000000-D386-45CD-BF2E-B4295407884A}"/>
            </c:ext>
          </c:extLst>
        </c:ser>
        <c:dLbls>
          <c:dLblPos val="outEnd"/>
          <c:showLegendKey val="0"/>
          <c:showVal val="1"/>
          <c:showCatName val="0"/>
          <c:showSerName val="0"/>
          <c:showPercent val="0"/>
          <c:showBubbleSize val="0"/>
        </c:dLbls>
        <c:gapWidth val="219"/>
        <c:overlap val="-27"/>
        <c:axId val="72577024"/>
        <c:axId val="72580096"/>
      </c:barChart>
      <c:catAx>
        <c:axId val="7257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80096"/>
        <c:crosses val="autoZero"/>
        <c:auto val="1"/>
        <c:lblAlgn val="ctr"/>
        <c:lblOffset val="100"/>
        <c:noMultiLvlLbl val="0"/>
      </c:catAx>
      <c:valAx>
        <c:axId val="7258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0" i="0" baseline="0">
                    <a:effectLst/>
                  </a:rPr>
                  <a:t>CDN$/head</a:t>
                </a:r>
                <a:endParaRPr lang="en-CA" sz="1200">
                  <a:effectLst/>
                </a:endParaRPr>
              </a:p>
            </c:rich>
          </c:tx>
          <c:layout>
            <c:manualLayout>
              <c:xMode val="edge"/>
              <c:yMode val="edge"/>
              <c:x val="1.6666666666666673E-2"/>
              <c:y val="0.3031674686497523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CA"/>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257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J$22" lockText="1" noThreeD="1"/>
</file>

<file path=xl/ctrlProps/ctrlProp10.xml><?xml version="1.0" encoding="utf-8"?>
<formControlPr xmlns="http://schemas.microsoft.com/office/spreadsheetml/2009/9/main" objectType="CheckBox" checked="Checked" fmlaLink="$A$56" lockText="1" noThreeD="1"/>
</file>

<file path=xl/ctrlProps/ctrlProp11.xml><?xml version="1.0" encoding="utf-8"?>
<formControlPr xmlns="http://schemas.microsoft.com/office/spreadsheetml/2009/9/main" objectType="CheckBox" fmlaLink="$A$57" lockText="1" noThreeD="1"/>
</file>

<file path=xl/ctrlProps/ctrlProp12.xml><?xml version="1.0" encoding="utf-8"?>
<formControlPr xmlns="http://schemas.microsoft.com/office/spreadsheetml/2009/9/main" objectType="CheckBox" checked="Checked" fmlaLink="$D$56" lockText="1" noThreeD="1"/>
</file>

<file path=xl/ctrlProps/ctrlProp13.xml><?xml version="1.0" encoding="utf-8"?>
<formControlPr xmlns="http://schemas.microsoft.com/office/spreadsheetml/2009/9/main" objectType="CheckBox" fmlaLink="$D$57" lockText="1" noThreeD="1"/>
</file>

<file path=xl/ctrlProps/ctrlProp14.xml><?xml version="1.0" encoding="utf-8"?>
<formControlPr xmlns="http://schemas.microsoft.com/office/spreadsheetml/2009/9/main" objectType="CheckBox" checked="Checked" fmlaLink="$O$22" lockText="1" noThreeD="1"/>
</file>

<file path=xl/ctrlProps/ctrlProp15.xml><?xml version="1.0" encoding="utf-8"?>
<formControlPr xmlns="http://schemas.microsoft.com/office/spreadsheetml/2009/9/main" objectType="CheckBox" checked="Checked" fmlaLink="$O$23" lockText="1" noThreeD="1"/>
</file>

<file path=xl/ctrlProps/ctrlProp16.xml><?xml version="1.0" encoding="utf-8"?>
<formControlPr xmlns="http://schemas.microsoft.com/office/spreadsheetml/2009/9/main" objectType="CheckBox" checked="Checked" fmlaLink="$O$14" lockText="1" noThreeD="1"/>
</file>

<file path=xl/ctrlProps/ctrlProp17.xml><?xml version="1.0" encoding="utf-8"?>
<formControlPr xmlns="http://schemas.microsoft.com/office/spreadsheetml/2009/9/main" objectType="CheckBox" checked="Checked" fmlaLink="$O$15" lockText="1" noThreeD="1"/>
</file>

<file path=xl/ctrlProps/ctrlProp18.xml><?xml version="1.0" encoding="utf-8"?>
<formControlPr xmlns="http://schemas.microsoft.com/office/spreadsheetml/2009/9/main" objectType="CheckBox" checked="Checked" fmlaLink="$A$41" lockText="1" noThreeD="1"/>
</file>

<file path=xl/ctrlProps/ctrlProp19.xml><?xml version="1.0" encoding="utf-8"?>
<formControlPr xmlns="http://schemas.microsoft.com/office/spreadsheetml/2009/9/main" objectType="CheckBox" checked="Checked" fmlaLink="$D$41" lockText="1" noThreeD="1"/>
</file>

<file path=xl/ctrlProps/ctrlProp2.xml><?xml version="1.0" encoding="utf-8"?>
<formControlPr xmlns="http://schemas.microsoft.com/office/spreadsheetml/2009/9/main" objectType="CheckBox" checked="Checked" fmlaLink="$J$23" lockText="1" noThreeD="1"/>
</file>

<file path=xl/ctrlProps/ctrlProp20.xml><?xml version="1.0" encoding="utf-8"?>
<formControlPr xmlns="http://schemas.microsoft.com/office/spreadsheetml/2009/9/main" objectType="CheckBox" checked="Checked" fmlaLink="$O$18" lockText="1" noThreeD="1"/>
</file>

<file path=xl/ctrlProps/ctrlProp21.xml><?xml version="1.0" encoding="utf-8"?>
<formControlPr xmlns="http://schemas.microsoft.com/office/spreadsheetml/2009/9/main" objectType="CheckBox" checked="Checked" fmlaLink="$A$40" lockText="1" noThreeD="1"/>
</file>

<file path=xl/ctrlProps/ctrlProp22.xml><?xml version="1.0" encoding="utf-8"?>
<formControlPr xmlns="http://schemas.microsoft.com/office/spreadsheetml/2009/9/main" objectType="CheckBox" checked="Checked" fmlaLink="$D$40" lockText="1" noThreeD="1"/>
</file>

<file path=xl/ctrlProps/ctrlProp23.xml><?xml version="1.0" encoding="utf-8"?>
<formControlPr xmlns="http://schemas.microsoft.com/office/spreadsheetml/2009/9/main" objectType="CheckBox" checked="Checked" fmlaLink="$A$57" lockText="1" noThreeD="1"/>
</file>

<file path=xl/ctrlProps/ctrlProp24.xml><?xml version="1.0" encoding="utf-8"?>
<formControlPr xmlns="http://schemas.microsoft.com/office/spreadsheetml/2009/9/main" objectType="CheckBox" checked="Checked" fmlaLink="$A$58" lockText="1" noThreeD="1"/>
</file>

<file path=xl/ctrlProps/ctrlProp25.xml><?xml version="1.0" encoding="utf-8"?>
<formControlPr xmlns="http://schemas.microsoft.com/office/spreadsheetml/2009/9/main" objectType="CheckBox" checked="Checked" fmlaLink="$G$40" lockText="1" noThreeD="1"/>
</file>

<file path=xl/ctrlProps/ctrlProp26.xml><?xml version="1.0" encoding="utf-8"?>
<formControlPr xmlns="http://schemas.microsoft.com/office/spreadsheetml/2009/9/main" objectType="CheckBox" checked="Checked" fmlaLink="$G$41" lockText="1" noThreeD="1"/>
</file>

<file path=xl/ctrlProps/ctrlProp27.xml><?xml version="1.0" encoding="utf-8"?>
<formControlPr xmlns="http://schemas.microsoft.com/office/spreadsheetml/2009/9/main" objectType="CheckBox" checked="Checked" fmlaLink="$J$40" lockText="1" noThreeD="1"/>
</file>

<file path=xl/ctrlProps/ctrlProp28.xml><?xml version="1.0" encoding="utf-8"?>
<formControlPr xmlns="http://schemas.microsoft.com/office/spreadsheetml/2009/9/main" objectType="CheckBox" checked="Checked" fmlaLink="$J$41" lockText="1" noThreeD="1"/>
</file>

<file path=xl/ctrlProps/ctrlProp29.xml><?xml version="1.0" encoding="utf-8"?>
<formControlPr xmlns="http://schemas.microsoft.com/office/spreadsheetml/2009/9/main" objectType="CheckBox" checked="Checked" fmlaLink="$D$57" lockText="1" noThreeD="1"/>
</file>

<file path=xl/ctrlProps/ctrlProp3.xml><?xml version="1.0" encoding="utf-8"?>
<formControlPr xmlns="http://schemas.microsoft.com/office/spreadsheetml/2009/9/main" objectType="CheckBox" checked="Checked" fmlaLink="$J$14" noThreeD="1"/>
</file>

<file path=xl/ctrlProps/ctrlProp30.xml><?xml version="1.0" encoding="utf-8"?>
<formControlPr xmlns="http://schemas.microsoft.com/office/spreadsheetml/2009/9/main" objectType="CheckBox" checked="Checked" fmlaLink="$D$58" lockText="1" noThreeD="1"/>
</file>

<file path=xl/ctrlProps/ctrlProp4.xml><?xml version="1.0" encoding="utf-8"?>
<formControlPr xmlns="http://schemas.microsoft.com/office/spreadsheetml/2009/9/main" objectType="CheckBox" checked="Checked" fmlaLink="$J$15" noThreeD="1"/>
</file>

<file path=xl/ctrlProps/ctrlProp5.xml><?xml version="1.0" encoding="utf-8"?>
<formControlPr xmlns="http://schemas.microsoft.com/office/spreadsheetml/2009/9/main" objectType="CheckBox" fmlaLink="$A$41" lockText="1" noThreeD="1"/>
</file>

<file path=xl/ctrlProps/ctrlProp6.xml><?xml version="1.0" encoding="utf-8"?>
<formControlPr xmlns="http://schemas.microsoft.com/office/spreadsheetml/2009/9/main" objectType="CheckBox" fmlaLink="$D$41" lockText="1" noThreeD="1"/>
</file>

<file path=xl/ctrlProps/ctrlProp7.xml><?xml version="1.0" encoding="utf-8"?>
<formControlPr xmlns="http://schemas.microsoft.com/office/spreadsheetml/2009/9/main" objectType="CheckBox" checked="Checked" fmlaLink="$J$18" noThreeD="1"/>
</file>

<file path=xl/ctrlProps/ctrlProp8.xml><?xml version="1.0" encoding="utf-8"?>
<formControlPr xmlns="http://schemas.microsoft.com/office/spreadsheetml/2009/9/main" objectType="CheckBox" fmlaLink="$A$40" lockText="1" noThreeD="1"/>
</file>

<file path=xl/ctrlProps/ctrlProp9.xml><?xml version="1.0" encoding="utf-8"?>
<formControlPr xmlns="http://schemas.microsoft.com/office/spreadsheetml/2009/9/main" objectType="CheckBox" fmlaLink="$D$40"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525780</xdr:colOff>
          <xdr:row>21</xdr:row>
          <xdr:rowOff>129540</xdr:rowOff>
        </xdr:from>
        <xdr:to>
          <xdr:col>2</xdr:col>
          <xdr:colOff>1386840</xdr:colOff>
          <xdr:row>21</xdr:row>
          <xdr:rowOff>358140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22</xdr:row>
          <xdr:rowOff>144780</xdr:rowOff>
        </xdr:from>
        <xdr:to>
          <xdr:col>2</xdr:col>
          <xdr:colOff>1478280</xdr:colOff>
          <xdr:row>22</xdr:row>
          <xdr:rowOff>556260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$2,100</a:t>
              </a:r>
            </a:p>
          </xdr:txBody>
        </xdr:sp>
        <xdr:clientData fLocksWithSheet="0"/>
      </xdr:twoCellAnchor>
    </mc:Choice>
    <mc:Fallback/>
  </mc:AlternateContent>
  <xdr:twoCellAnchor>
    <xdr:from>
      <xdr:col>0</xdr:col>
      <xdr:colOff>0</xdr:colOff>
      <xdr:row>82</xdr:row>
      <xdr:rowOff>1360</xdr:rowOff>
    </xdr:from>
    <xdr:to>
      <xdr:col>3</xdr:col>
      <xdr:colOff>838200</xdr:colOff>
      <xdr:row>95</xdr:row>
      <xdr:rowOff>169069</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96</xdr:row>
      <xdr:rowOff>180520</xdr:rowOff>
    </xdr:from>
    <xdr:to>
      <xdr:col>3</xdr:col>
      <xdr:colOff>857250</xdr:colOff>
      <xdr:row>114</xdr:row>
      <xdr:rowOff>65086</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1257301</xdr:colOff>
      <xdr:row>82</xdr:row>
      <xdr:rowOff>2043</xdr:rowOff>
    </xdr:from>
    <xdr:to>
      <xdr:col>6</xdr:col>
      <xdr:colOff>2508250</xdr:colOff>
      <xdr:row>95</xdr:row>
      <xdr:rowOff>160110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1266825</xdr:colOff>
      <xdr:row>97</xdr:row>
      <xdr:rowOff>10318</xdr:rowOff>
    </xdr:from>
    <xdr:to>
      <xdr:col>6</xdr:col>
      <xdr:colOff>2520951</xdr:colOff>
      <xdr:row>114</xdr:row>
      <xdr:rowOff>75859</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594360</xdr:colOff>
          <xdr:row>13</xdr:row>
          <xdr:rowOff>137160</xdr:rowOff>
        </xdr:from>
        <xdr:to>
          <xdr:col>2</xdr:col>
          <xdr:colOff>1318260</xdr:colOff>
          <xdr:row>13</xdr:row>
          <xdr:rowOff>365760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14</xdr:row>
          <xdr:rowOff>137160</xdr:rowOff>
        </xdr:from>
        <xdr:to>
          <xdr:col>2</xdr:col>
          <xdr:colOff>1013460</xdr:colOff>
          <xdr:row>14</xdr:row>
          <xdr:rowOff>365760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$10,000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670560</xdr:rowOff>
        </xdr:from>
        <xdr:to>
          <xdr:col>1</xdr:col>
          <xdr:colOff>304800</xdr:colOff>
          <xdr:row>39</xdr:row>
          <xdr:rowOff>0</xdr:rowOff>
        </xdr:to>
        <xdr:sp macro="" textlink="">
          <xdr:nvSpPr>
            <xdr:cNvPr id="1044" name="Check Box 20" descr="Use Default Maintenance Cost (2% of total initial cost) "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38100</xdr:rowOff>
        </xdr:from>
        <xdr:to>
          <xdr:col>4</xdr:col>
          <xdr:colOff>335280</xdr:colOff>
          <xdr:row>38</xdr:row>
          <xdr:rowOff>297180</xdr:rowOff>
        </xdr:to>
        <xdr:sp macro="" textlink="">
          <xdr:nvSpPr>
            <xdr:cNvPr id="1046" name="Check Box 22" descr="Use Default Maintenance Cost (2% of total initial cost) "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xdr:twoCellAnchor editAs="oneCell">
    <xdr:from>
      <xdr:col>0</xdr:col>
      <xdr:colOff>0</xdr:colOff>
      <xdr:row>0</xdr:row>
      <xdr:rowOff>133350</xdr:rowOff>
    </xdr:from>
    <xdr:to>
      <xdr:col>0</xdr:col>
      <xdr:colOff>2156306</xdr:colOff>
      <xdr:row>4</xdr:row>
      <xdr:rowOff>93988</xdr:rowOff>
    </xdr:to>
    <xdr:pic>
      <xdr:nvPicPr>
        <xdr:cNvPr id="19" name="Picture 4">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133350"/>
          <a:ext cx="2149775" cy="836122"/>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518160</xdr:colOff>
          <xdr:row>17</xdr:row>
          <xdr:rowOff>144780</xdr:rowOff>
        </xdr:from>
        <xdr:to>
          <xdr:col>2</xdr:col>
          <xdr:colOff>1546860</xdr:colOff>
          <xdr:row>17</xdr:row>
          <xdr:rowOff>403860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$5,295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487680</xdr:colOff>
          <xdr:row>29</xdr:row>
          <xdr:rowOff>99060</xdr:rowOff>
        </xdr:from>
        <xdr:to>
          <xdr:col>1</xdr:col>
          <xdr:colOff>1554480</xdr:colOff>
          <xdr:row>29</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$5,880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29</xdr:row>
          <xdr:rowOff>213360</xdr:rowOff>
        </xdr:from>
        <xdr:to>
          <xdr:col>4</xdr:col>
          <xdr:colOff>1021080</xdr:colOff>
          <xdr:row>29</xdr:row>
          <xdr:rowOff>457200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$4,000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45</xdr:row>
          <xdr:rowOff>68580</xdr:rowOff>
        </xdr:from>
        <xdr:to>
          <xdr:col>1</xdr:col>
          <xdr:colOff>1066800</xdr:colOff>
          <xdr:row>46</xdr:row>
          <xdr:rowOff>60960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$15,500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54</xdr:row>
          <xdr:rowOff>7620</xdr:rowOff>
        </xdr:from>
        <xdr:to>
          <xdr:col>1</xdr:col>
          <xdr:colOff>121920</xdr:colOff>
          <xdr:row>55</xdr:row>
          <xdr:rowOff>0</xdr:rowOff>
        </xdr:to>
        <xdr:sp macro="" textlink="">
          <xdr:nvSpPr>
            <xdr:cNvPr id="1055" name="Check Box 31" descr="Use Default Maintenance Cost (2% of total initial cost) "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22860</xdr:rowOff>
        </xdr:from>
        <xdr:to>
          <xdr:col>4</xdr:col>
          <xdr:colOff>975360</xdr:colOff>
          <xdr:row>46</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$13,000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982980</xdr:rowOff>
        </xdr:from>
        <xdr:to>
          <xdr:col>4</xdr:col>
          <xdr:colOff>15240</xdr:colOff>
          <xdr:row>54</xdr:row>
          <xdr:rowOff>259080</xdr:rowOff>
        </xdr:to>
        <xdr:sp macro="" textlink="">
          <xdr:nvSpPr>
            <xdr:cNvPr id="1063" name="Check Box 39" descr="Use Default Maintenance Cost (2% of total initial cost) "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(2% of total initial cost)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525780</xdr:colOff>
          <xdr:row>21</xdr:row>
          <xdr:rowOff>137160</xdr:rowOff>
        </xdr:from>
        <xdr:to>
          <xdr:col>2</xdr:col>
          <xdr:colOff>1394460</xdr:colOff>
          <xdr:row>21</xdr:row>
          <xdr:rowOff>373380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22</xdr:row>
          <xdr:rowOff>144780</xdr:rowOff>
        </xdr:from>
        <xdr:to>
          <xdr:col>2</xdr:col>
          <xdr:colOff>1478280</xdr:colOff>
          <xdr:row>22</xdr:row>
          <xdr:rowOff>556260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$2,100</a:t>
              </a:r>
            </a:p>
          </xdr:txBody>
        </xdr:sp>
        <xdr:clientData fLocksWithSheet="0"/>
      </xdr:twoCellAnchor>
    </mc:Choice>
    <mc:Fallback/>
  </mc:AlternateContent>
  <xdr:twoCellAnchor>
    <xdr:from>
      <xdr:col>0</xdr:col>
      <xdr:colOff>0</xdr:colOff>
      <xdr:row>85</xdr:row>
      <xdr:rowOff>7710</xdr:rowOff>
    </xdr:from>
    <xdr:to>
      <xdr:col>3</xdr:col>
      <xdr:colOff>838200</xdr:colOff>
      <xdr:row>99</xdr:row>
      <xdr:rowOff>7144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99</xdr:row>
      <xdr:rowOff>126545</xdr:rowOff>
    </xdr:from>
    <xdr:to>
      <xdr:col>3</xdr:col>
      <xdr:colOff>857250</xdr:colOff>
      <xdr:row>117</xdr:row>
      <xdr:rowOff>11111</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1238251</xdr:colOff>
      <xdr:row>85</xdr:row>
      <xdr:rowOff>8393</xdr:rowOff>
    </xdr:from>
    <xdr:to>
      <xdr:col>6</xdr:col>
      <xdr:colOff>2517775</xdr:colOff>
      <xdr:row>99</xdr:row>
      <xdr:rowOff>1360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1228725</xdr:colOff>
      <xdr:row>99</xdr:row>
      <xdr:rowOff>115093</xdr:rowOff>
    </xdr:from>
    <xdr:to>
      <xdr:col>6</xdr:col>
      <xdr:colOff>2505076</xdr:colOff>
      <xdr:row>117</xdr:row>
      <xdr:rowOff>2834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594360</xdr:colOff>
          <xdr:row>13</xdr:row>
          <xdr:rowOff>137160</xdr:rowOff>
        </xdr:from>
        <xdr:to>
          <xdr:col>2</xdr:col>
          <xdr:colOff>1318260</xdr:colOff>
          <xdr:row>13</xdr:row>
          <xdr:rowOff>373380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14</xdr:row>
          <xdr:rowOff>137160</xdr:rowOff>
        </xdr:from>
        <xdr:to>
          <xdr:col>2</xdr:col>
          <xdr:colOff>1013460</xdr:colOff>
          <xdr:row>14</xdr:row>
          <xdr:rowOff>373380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$10,000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678180</xdr:rowOff>
        </xdr:from>
        <xdr:to>
          <xdr:col>0</xdr:col>
          <xdr:colOff>2689860</xdr:colOff>
          <xdr:row>39</xdr:row>
          <xdr:rowOff>0</xdr:rowOff>
        </xdr:to>
        <xdr:sp macro="" textlink="">
          <xdr:nvSpPr>
            <xdr:cNvPr id="8199" name="Check Box 7" descr="Use Default Maintenance Cost (0.5% of total initial cost) "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38</xdr:row>
          <xdr:rowOff>38100</xdr:rowOff>
        </xdr:from>
        <xdr:to>
          <xdr:col>4</xdr:col>
          <xdr:colOff>274320</xdr:colOff>
          <xdr:row>38</xdr:row>
          <xdr:rowOff>297180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xdr:twoCellAnchor editAs="oneCell">
    <xdr:from>
      <xdr:col>0</xdr:col>
      <xdr:colOff>0</xdr:colOff>
      <xdr:row>0</xdr:row>
      <xdr:rowOff>133350</xdr:rowOff>
    </xdr:from>
    <xdr:to>
      <xdr:col>0</xdr:col>
      <xdr:colOff>2150864</xdr:colOff>
      <xdr:row>4</xdr:row>
      <xdr:rowOff>96166</xdr:rowOff>
    </xdr:to>
    <xdr:pic>
      <xdr:nvPicPr>
        <xdr:cNvPr id="14" name="Picture 4">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133350"/>
          <a:ext cx="2149775" cy="810722"/>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518160</xdr:colOff>
          <xdr:row>17</xdr:row>
          <xdr:rowOff>144780</xdr:rowOff>
        </xdr:from>
        <xdr:to>
          <xdr:col>3</xdr:col>
          <xdr:colOff>0</xdr:colOff>
          <xdr:row>17</xdr:row>
          <xdr:rowOff>403860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$5,295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29</xdr:row>
          <xdr:rowOff>30480</xdr:rowOff>
        </xdr:from>
        <xdr:to>
          <xdr:col>1</xdr:col>
          <xdr:colOff>1569720</xdr:colOff>
          <xdr:row>29</xdr:row>
          <xdr:rowOff>350520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$5,880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29</xdr:row>
          <xdr:rowOff>106680</xdr:rowOff>
        </xdr:from>
        <xdr:to>
          <xdr:col>4</xdr:col>
          <xdr:colOff>1059180</xdr:colOff>
          <xdr:row>29</xdr:row>
          <xdr:rowOff>350520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$4,000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510540</xdr:colOff>
          <xdr:row>45</xdr:row>
          <xdr:rowOff>198120</xdr:rowOff>
        </xdr:from>
        <xdr:to>
          <xdr:col>1</xdr:col>
          <xdr:colOff>1272540</xdr:colOff>
          <xdr:row>47</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$15,500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693420</xdr:rowOff>
        </xdr:from>
        <xdr:to>
          <xdr:col>0</xdr:col>
          <xdr:colOff>2659380</xdr:colOff>
          <xdr:row>58</xdr:row>
          <xdr:rowOff>30480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182880</xdr:rowOff>
        </xdr:from>
        <xdr:to>
          <xdr:col>8</xdr:col>
          <xdr:colOff>106680</xdr:colOff>
          <xdr:row>29</xdr:row>
          <xdr:rowOff>449580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$7,994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60960</xdr:rowOff>
        </xdr:from>
        <xdr:to>
          <xdr:col>7</xdr:col>
          <xdr:colOff>121920</xdr:colOff>
          <xdr:row>38</xdr:row>
          <xdr:rowOff>327660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29</xdr:row>
          <xdr:rowOff>182880</xdr:rowOff>
        </xdr:from>
        <xdr:to>
          <xdr:col>10</xdr:col>
          <xdr:colOff>906780</xdr:colOff>
          <xdr:row>29</xdr:row>
          <xdr:rowOff>449580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$6,000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68580</xdr:rowOff>
        </xdr:from>
        <xdr:to>
          <xdr:col>10</xdr:col>
          <xdr:colOff>297180</xdr:colOff>
          <xdr:row>38</xdr:row>
          <xdr:rowOff>327660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(1% of total initial cost)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472440</xdr:colOff>
          <xdr:row>45</xdr:row>
          <xdr:rowOff>213360</xdr:rowOff>
        </xdr:from>
        <xdr:to>
          <xdr:col>4</xdr:col>
          <xdr:colOff>1226820</xdr:colOff>
          <xdr:row>47</xdr:row>
          <xdr:rowOff>22860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$13,000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670560</xdr:rowOff>
        </xdr:from>
        <xdr:to>
          <xdr:col>4</xdr:col>
          <xdr:colOff>22860</xdr:colOff>
          <xdr:row>56</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Use Default Maintenance Cost 2% of total initial cost) </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agric.gov.ab.ca/app19/calc/livestock/waterreq_dataentry2.js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drawing" Target="../drawings/drawing2.x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printerSettings" Target="../printerSettings/printerSettings2.bin"/><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hyperlink" Target="https://www.agric.gov.ab.ca/app19/calc/livestock/waterreq_dataentry2.jsp"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D4F3-C202-46AE-B113-989B92F21CFD}">
  <sheetPr codeName="Sheet1"/>
  <dimension ref="A3:AC99"/>
  <sheetViews>
    <sheetView view="pageBreakPreview" topLeftCell="A52" zoomScaleNormal="100" zoomScaleSheetLayoutView="100" workbookViewId="0">
      <selection activeCell="G65" sqref="G65"/>
    </sheetView>
  </sheetViews>
  <sheetFormatPr defaultColWidth="8.7109375" defaultRowHeight="14.45"/>
  <cols>
    <col min="1" max="1" width="35.28515625" style="4" customWidth="1"/>
    <col min="2" max="2" width="25" style="4" customWidth="1"/>
    <col min="3" max="3" width="26" style="4" customWidth="1"/>
    <col min="4" max="4" width="36.7109375" style="4" customWidth="1"/>
    <col min="5" max="5" width="16.7109375" style="4" customWidth="1"/>
    <col min="6" max="6" width="21.5703125" style="4" customWidth="1"/>
    <col min="7" max="7" width="37.28515625" style="34" customWidth="1"/>
    <col min="8" max="8" width="14.5703125" style="4" customWidth="1"/>
    <col min="9" max="9" width="21.28515625" style="4" customWidth="1"/>
    <col min="10" max="10" width="38.42578125" style="4" hidden="1" customWidth="1"/>
    <col min="11" max="11" width="11.7109375" style="4" hidden="1" customWidth="1"/>
    <col min="12" max="12" width="17.28515625" style="4" hidden="1" customWidth="1"/>
    <col min="13" max="13" width="8.7109375" style="4" hidden="1" customWidth="1"/>
    <col min="14" max="18" width="8.7109375" style="4"/>
    <col min="19" max="19" width="50" style="4" customWidth="1"/>
    <col min="20" max="20" width="24.28515625" style="4" customWidth="1"/>
    <col min="21" max="21" width="32.42578125" style="4" customWidth="1"/>
    <col min="22" max="22" width="20.28515625" style="4" customWidth="1"/>
    <col min="23" max="23" width="54.5703125" style="4" customWidth="1"/>
    <col min="24" max="24" width="53.7109375" style="4" customWidth="1"/>
    <col min="25" max="25" width="8.7109375" style="4"/>
    <col min="26" max="26" width="21.5703125" style="4" customWidth="1"/>
    <col min="27" max="27" width="27.7109375" style="4" customWidth="1"/>
    <col min="28" max="30" width="8.7109375" style="4"/>
    <col min="31" max="31" width="32.7109375" style="4" customWidth="1"/>
    <col min="32" max="32" width="31.5703125" style="4" customWidth="1"/>
    <col min="33" max="16384" width="8.7109375" style="4"/>
  </cols>
  <sheetData>
    <row r="3" spans="1:26" ht="23.45">
      <c r="A3" s="136"/>
      <c r="B3" s="114" t="s">
        <v>0</v>
      </c>
      <c r="C3" s="114"/>
      <c r="D3" s="114"/>
      <c r="E3" s="136"/>
      <c r="F3"/>
      <c r="G3" s="115"/>
      <c r="H3" s="136"/>
      <c r="I3" s="136"/>
      <c r="J3" s="136"/>
      <c r="K3" s="136"/>
      <c r="L3" s="136"/>
      <c r="M3" s="136"/>
      <c r="N3" s="136"/>
      <c r="O3" s="136"/>
      <c r="P3" s="136"/>
      <c r="Q3" s="136"/>
      <c r="R3" s="136"/>
      <c r="S3" s="136"/>
      <c r="T3" s="136"/>
      <c r="U3" s="136"/>
      <c r="V3" s="136"/>
      <c r="W3" s="136"/>
      <c r="X3" s="136"/>
      <c r="Y3" s="136"/>
      <c r="Z3" s="136"/>
    </row>
    <row r="4" spans="1:26">
      <c r="A4" s="136"/>
      <c r="B4" t="s">
        <v>1</v>
      </c>
      <c r="C4" s="137"/>
      <c r="D4" s="136"/>
      <c r="E4" s="136"/>
      <c r="F4"/>
      <c r="G4" s="115"/>
      <c r="H4" s="136"/>
      <c r="I4" s="136"/>
      <c r="J4" s="136"/>
      <c r="K4" s="136"/>
      <c r="L4" s="136"/>
      <c r="M4" s="136"/>
      <c r="N4" s="136"/>
      <c r="O4" s="136"/>
      <c r="P4" s="136"/>
      <c r="Q4" s="136"/>
      <c r="R4" s="136"/>
      <c r="S4" s="136"/>
      <c r="T4" s="136"/>
      <c r="U4" s="136"/>
      <c r="V4" s="136"/>
      <c r="W4" s="136"/>
      <c r="X4" s="136"/>
      <c r="Y4" s="136"/>
      <c r="Z4" s="136"/>
    </row>
    <row r="6" spans="1:26" ht="20.25" customHeight="1">
      <c r="A6" s="30" t="s">
        <v>2</v>
      </c>
      <c r="B6" s="18"/>
      <c r="C6" s="18"/>
      <c r="D6" s="20"/>
      <c r="E6" s="20"/>
      <c r="F6" s="20"/>
      <c r="G6" s="107"/>
      <c r="H6" s="136"/>
      <c r="I6" s="136"/>
      <c r="J6" s="136"/>
      <c r="K6" s="136"/>
      <c r="L6" s="136"/>
      <c r="M6" s="136"/>
      <c r="N6" s="136"/>
      <c r="O6" s="136"/>
      <c r="P6" s="136"/>
      <c r="Q6" s="136"/>
      <c r="R6" s="136"/>
      <c r="S6" s="136"/>
      <c r="T6" s="136"/>
      <c r="U6" s="136"/>
      <c r="V6" s="136"/>
      <c r="W6" s="136"/>
      <c r="X6" s="136"/>
      <c r="Y6" s="136"/>
      <c r="Z6" s="136"/>
    </row>
    <row r="7" spans="1:26" ht="66.75" customHeight="1">
      <c r="A7" s="214" t="s">
        <v>3</v>
      </c>
      <c r="B7" s="214"/>
      <c r="C7" s="138">
        <v>12</v>
      </c>
      <c r="D7" s="106" t="s">
        <v>4</v>
      </c>
      <c r="E7" s="105"/>
      <c r="F7" s="136"/>
      <c r="G7" s="104"/>
      <c r="H7" s="136"/>
      <c r="I7" s="136"/>
      <c r="J7" s="136"/>
      <c r="K7" s="136"/>
      <c r="L7" s="136"/>
      <c r="M7" s="136"/>
      <c r="N7" s="136"/>
      <c r="O7" s="136"/>
      <c r="P7" s="136"/>
      <c r="Q7" s="136"/>
      <c r="R7" s="136"/>
      <c r="S7" s="136"/>
      <c r="T7" s="136"/>
      <c r="U7" s="136"/>
      <c r="V7" s="136"/>
      <c r="W7" s="136"/>
      <c r="X7" s="136"/>
      <c r="Y7" s="14"/>
      <c r="Z7" s="14"/>
    </row>
    <row r="8" spans="1:26" ht="29.25" customHeight="1">
      <c r="A8" s="215" t="s">
        <v>5</v>
      </c>
      <c r="B8" s="216"/>
      <c r="C8" s="139">
        <v>100</v>
      </c>
      <c r="D8" s="140"/>
      <c r="E8" s="136"/>
      <c r="F8" s="136"/>
      <c r="H8" s="136"/>
      <c r="I8" s="136"/>
      <c r="J8" s="136"/>
      <c r="K8" s="136"/>
      <c r="L8" s="136"/>
      <c r="M8" s="136"/>
      <c r="N8" s="136"/>
      <c r="O8" s="136"/>
      <c r="P8" s="136"/>
      <c r="Q8" s="136"/>
      <c r="R8" s="136"/>
      <c r="S8" s="136"/>
      <c r="T8" s="136"/>
      <c r="U8" s="136"/>
      <c r="V8" s="136"/>
      <c r="W8" s="136"/>
      <c r="X8" s="136"/>
      <c r="Y8" s="14"/>
      <c r="Z8" s="15"/>
    </row>
    <row r="9" spans="1:26" ht="29.25" customHeight="1">
      <c r="A9" s="219" t="s">
        <v>6</v>
      </c>
      <c r="B9" s="220"/>
      <c r="C9" s="141">
        <f>C7*C8</f>
        <v>1200</v>
      </c>
      <c r="D9" s="142"/>
      <c r="E9" s="136"/>
      <c r="F9" s="136"/>
      <c r="H9" s="136"/>
      <c r="I9" s="136"/>
      <c r="J9" s="136"/>
      <c r="K9" s="136"/>
      <c r="L9" s="136"/>
      <c r="M9" s="136"/>
      <c r="N9" s="136"/>
      <c r="O9" s="136"/>
      <c r="P9" s="136"/>
      <c r="Q9" s="136"/>
      <c r="R9" s="136"/>
      <c r="S9" s="136"/>
      <c r="T9" s="136"/>
      <c r="U9" s="136"/>
      <c r="V9" s="136"/>
      <c r="W9" s="136"/>
      <c r="X9" s="136"/>
      <c r="Y9" s="14"/>
      <c r="Z9" s="15"/>
    </row>
    <row r="10" spans="1:26" ht="31.5" customHeight="1" thickBot="1">
      <c r="A10" s="221" t="s">
        <v>7</v>
      </c>
      <c r="B10" s="221"/>
      <c r="C10" s="143">
        <v>3.75</v>
      </c>
      <c r="D10" s="144"/>
      <c r="E10" s="136"/>
      <c r="F10" s="136"/>
      <c r="H10" s="136"/>
      <c r="I10" s="136"/>
      <c r="J10" s="136"/>
      <c r="K10" s="136"/>
      <c r="L10" s="136"/>
      <c r="M10" s="136"/>
      <c r="N10" s="136"/>
      <c r="O10" s="136"/>
      <c r="P10" s="136"/>
      <c r="Q10" s="136"/>
      <c r="R10" s="136"/>
      <c r="S10" s="136"/>
      <c r="T10" s="136"/>
      <c r="U10" s="136"/>
      <c r="V10" s="136"/>
      <c r="W10" s="136"/>
      <c r="X10" s="136"/>
      <c r="Y10" s="14"/>
      <c r="Z10" s="14"/>
    </row>
    <row r="11" spans="1:26" ht="15" customHeight="1" thickTop="1">
      <c r="A11" s="36"/>
      <c r="B11" s="145"/>
      <c r="C11" s="144"/>
      <c r="D11" s="142"/>
      <c r="E11" s="136"/>
      <c r="F11" s="136"/>
      <c r="H11" s="136"/>
      <c r="I11" s="136"/>
      <c r="J11" s="136"/>
      <c r="K11" s="136"/>
      <c r="L11" s="136"/>
      <c r="M11" s="136"/>
      <c r="N11" s="136"/>
      <c r="O11" s="136"/>
      <c r="P11" s="136"/>
      <c r="Q11" s="136"/>
      <c r="R11" s="136"/>
      <c r="S11" s="136"/>
      <c r="T11" s="136"/>
      <c r="U11" s="136"/>
      <c r="V11" s="136"/>
      <c r="W11" s="136"/>
      <c r="X11" s="136"/>
      <c r="Y11" s="14"/>
      <c r="Z11" s="15"/>
    </row>
    <row r="12" spans="1:26" ht="21" customHeight="1">
      <c r="A12" s="222" t="s">
        <v>8</v>
      </c>
      <c r="B12" s="222"/>
      <c r="C12" s="222"/>
      <c r="D12" s="222"/>
      <c r="E12" s="136"/>
      <c r="F12" s="136"/>
      <c r="H12" s="136"/>
      <c r="I12" s="136"/>
      <c r="J12" s="136"/>
      <c r="K12" s="136"/>
      <c r="L12" s="136"/>
      <c r="M12" s="136"/>
      <c r="N12" s="136"/>
      <c r="O12" s="136"/>
      <c r="P12" s="136"/>
      <c r="Q12" s="136"/>
      <c r="R12" s="136"/>
      <c r="S12" s="136"/>
      <c r="T12" s="136"/>
      <c r="U12" s="136"/>
      <c r="V12" s="136"/>
      <c r="W12" s="136"/>
      <c r="X12" s="136"/>
      <c r="Y12" s="14"/>
      <c r="Z12" s="15"/>
    </row>
    <row r="13" spans="1:26" ht="21" customHeight="1">
      <c r="A13" s="225" t="s">
        <v>9</v>
      </c>
      <c r="B13" s="225"/>
      <c r="C13" s="225"/>
      <c r="D13" s="225"/>
      <c r="E13" s="52"/>
      <c r="F13" s="52"/>
      <c r="H13" s="136"/>
      <c r="I13" s="136"/>
      <c r="J13" s="136"/>
      <c r="K13" s="136"/>
      <c r="L13" s="136"/>
      <c r="M13" s="136"/>
      <c r="N13" s="136"/>
      <c r="O13" s="136"/>
      <c r="P13" s="136"/>
      <c r="Q13" s="136"/>
      <c r="R13" s="136"/>
      <c r="S13" s="136"/>
      <c r="T13" s="136"/>
      <c r="U13" s="136"/>
      <c r="V13" s="136"/>
      <c r="W13" s="136"/>
      <c r="X13" s="136"/>
      <c r="Y13" s="14"/>
      <c r="Z13" s="15"/>
    </row>
    <row r="14" spans="1:26" ht="52.15" customHeight="1">
      <c r="A14" s="217" t="s">
        <v>10</v>
      </c>
      <c r="B14" s="218"/>
      <c r="C14" s="41"/>
      <c r="D14" s="71" t="s">
        <v>11</v>
      </c>
      <c r="E14" s="136"/>
      <c r="F14" s="136"/>
      <c r="H14" s="136"/>
      <c r="I14" s="136"/>
      <c r="J14" s="195" t="b">
        <v>1</v>
      </c>
      <c r="K14" s="136"/>
      <c r="L14" s="136"/>
      <c r="M14" s="136"/>
      <c r="N14" s="136"/>
      <c r="O14" s="136"/>
      <c r="P14" s="136"/>
      <c r="Q14" s="136"/>
      <c r="R14" s="136"/>
      <c r="S14" s="136"/>
      <c r="T14" s="136"/>
      <c r="U14" s="136"/>
      <c r="V14" s="136"/>
      <c r="W14" s="136"/>
      <c r="X14" s="136"/>
      <c r="Y14" s="14"/>
      <c r="Z14" s="14"/>
    </row>
    <row r="15" spans="1:26" ht="45" customHeight="1" thickBot="1">
      <c r="A15" s="223" t="s">
        <v>12</v>
      </c>
      <c r="B15" s="223"/>
      <c r="C15" s="146"/>
      <c r="D15" s="147">
        <v>15000</v>
      </c>
      <c r="E15" s="136"/>
      <c r="F15" s="136"/>
      <c r="H15" s="136"/>
      <c r="I15" s="136"/>
      <c r="J15" s="104" t="b">
        <v>1</v>
      </c>
      <c r="K15" s="136"/>
      <c r="L15" s="136"/>
      <c r="M15" s="136"/>
      <c r="N15" s="136"/>
      <c r="O15" s="136"/>
      <c r="P15" s="136"/>
      <c r="Q15" s="136"/>
      <c r="R15" s="136"/>
      <c r="S15" s="136"/>
      <c r="T15" s="136"/>
      <c r="U15" s="136"/>
      <c r="V15" s="136"/>
      <c r="W15" s="136"/>
      <c r="X15" s="136"/>
      <c r="Y15" s="14"/>
      <c r="Z15" s="14"/>
    </row>
    <row r="16" spans="1:26" ht="6.75" customHeight="1" thickTop="1">
      <c r="A16" s="36"/>
      <c r="B16" s="36"/>
      <c r="C16" s="39"/>
      <c r="D16" s="148"/>
      <c r="E16" s="136"/>
      <c r="F16" s="136"/>
      <c r="H16" s="136"/>
      <c r="I16" s="136"/>
      <c r="J16" s="34"/>
      <c r="K16" s="136"/>
      <c r="L16" s="136"/>
      <c r="M16" s="136"/>
      <c r="N16" s="136"/>
      <c r="O16" s="136"/>
      <c r="P16" s="136"/>
      <c r="Q16" s="136"/>
      <c r="R16" s="136"/>
      <c r="S16" s="136"/>
      <c r="T16" s="136"/>
      <c r="U16" s="136"/>
      <c r="V16" s="136"/>
      <c r="W16" s="136"/>
      <c r="X16" s="136"/>
      <c r="Y16" s="14"/>
      <c r="Z16" s="14"/>
    </row>
    <row r="17" spans="1:26" ht="18" customHeight="1">
      <c r="A17" s="226" t="s">
        <v>13</v>
      </c>
      <c r="B17" s="226"/>
      <c r="C17" s="226"/>
      <c r="D17" s="226"/>
      <c r="E17" s="136"/>
      <c r="F17" s="136"/>
      <c r="H17" s="136"/>
      <c r="I17" s="136"/>
      <c r="J17" s="34"/>
      <c r="K17" s="136"/>
      <c r="L17" s="136"/>
      <c r="M17" s="136"/>
      <c r="N17" s="136"/>
      <c r="O17" s="136"/>
      <c r="P17" s="136"/>
      <c r="Q17" s="136"/>
      <c r="R17" s="136"/>
      <c r="S17" s="136"/>
      <c r="T17" s="136"/>
      <c r="U17" s="136"/>
      <c r="V17" s="136"/>
      <c r="W17" s="136"/>
      <c r="X17" s="136"/>
      <c r="Y17" s="14"/>
      <c r="Z17" s="14"/>
    </row>
    <row r="18" spans="1:26" ht="55.9" customHeight="1">
      <c r="A18" s="224" t="s">
        <v>14</v>
      </c>
      <c r="B18" s="224"/>
      <c r="C18" s="41"/>
      <c r="D18" s="148">
        <v>1750</v>
      </c>
      <c r="E18" s="136"/>
      <c r="F18" s="136"/>
      <c r="H18" s="136"/>
      <c r="I18" s="136"/>
      <c r="J18" s="104" t="b">
        <v>1</v>
      </c>
      <c r="K18" s="136"/>
      <c r="L18" s="136"/>
      <c r="M18" s="136"/>
      <c r="N18" s="136"/>
      <c r="O18" s="136"/>
      <c r="P18" s="136"/>
      <c r="Q18" s="136"/>
      <c r="R18" s="136"/>
      <c r="S18" s="136"/>
      <c r="T18" s="136"/>
      <c r="U18" s="136"/>
      <c r="V18" s="136"/>
      <c r="W18" s="136"/>
      <c r="X18" s="136"/>
      <c r="Y18" s="14"/>
      <c r="Z18" s="14"/>
    </row>
    <row r="19" spans="1:26" ht="9" customHeight="1">
      <c r="A19" s="36"/>
      <c r="B19" s="36"/>
      <c r="C19" s="39"/>
      <c r="D19" s="148"/>
      <c r="E19" s="136"/>
      <c r="F19" s="136"/>
      <c r="H19" s="136"/>
      <c r="I19" s="136"/>
      <c r="J19" s="34"/>
      <c r="K19" s="136"/>
      <c r="L19" s="136"/>
      <c r="M19" s="136"/>
      <c r="N19" s="136"/>
      <c r="O19" s="136"/>
      <c r="P19" s="136"/>
      <c r="Q19" s="136"/>
      <c r="R19" s="136"/>
      <c r="S19" s="136"/>
      <c r="T19" s="136"/>
      <c r="U19" s="136"/>
      <c r="V19" s="136"/>
      <c r="W19" s="136"/>
      <c r="X19" s="136"/>
      <c r="Y19" s="14"/>
      <c r="Z19" s="14"/>
    </row>
    <row r="20" spans="1:26" ht="22.5" customHeight="1">
      <c r="A20" s="225" t="s">
        <v>15</v>
      </c>
      <c r="B20" s="225"/>
      <c r="C20" s="225"/>
      <c r="D20" s="225"/>
      <c r="E20" s="34"/>
      <c r="F20" s="136"/>
      <c r="H20" s="136"/>
      <c r="I20" s="136"/>
      <c r="J20" s="34"/>
      <c r="K20" s="136"/>
      <c r="L20" s="136"/>
      <c r="M20" s="136"/>
      <c r="N20" s="136"/>
      <c r="O20" s="136"/>
      <c r="P20" s="136"/>
      <c r="Q20" s="136"/>
      <c r="R20" s="136"/>
      <c r="S20" s="136"/>
      <c r="T20" s="136"/>
      <c r="U20" s="136"/>
      <c r="V20" s="136"/>
      <c r="W20" s="136"/>
      <c r="X20" s="136"/>
      <c r="Y20" s="14"/>
      <c r="Z20" s="14"/>
    </row>
    <row r="21" spans="1:26" ht="17.100000000000001" customHeight="1">
      <c r="A21" s="230" t="s">
        <v>16</v>
      </c>
      <c r="B21" s="231"/>
      <c r="C21" s="231"/>
      <c r="D21" s="231"/>
      <c r="E21" s="34"/>
      <c r="F21" s="136"/>
      <c r="H21" s="136"/>
      <c r="I21" s="136"/>
      <c r="J21" s="34"/>
      <c r="K21" s="136"/>
      <c r="L21" s="136"/>
      <c r="M21" s="136"/>
      <c r="N21" s="136"/>
      <c r="O21" s="136"/>
      <c r="P21" s="136"/>
      <c r="Q21" s="136"/>
      <c r="R21" s="136"/>
      <c r="S21" s="136"/>
      <c r="T21" s="136"/>
      <c r="U21" s="136"/>
      <c r="V21" s="136"/>
      <c r="W21" s="136"/>
      <c r="X21" s="136"/>
      <c r="Y21" s="14"/>
      <c r="Z21" s="14"/>
    </row>
    <row r="22" spans="1:26" ht="33" customHeight="1">
      <c r="A22" s="227" t="s">
        <v>17</v>
      </c>
      <c r="B22" s="227"/>
      <c r="C22" s="149"/>
      <c r="D22" s="71" t="s">
        <v>18</v>
      </c>
      <c r="E22"/>
      <c r="F22" s="136"/>
      <c r="H22" s="136"/>
      <c r="I22" s="136"/>
      <c r="J22" s="195" t="b">
        <v>1</v>
      </c>
      <c r="K22" s="136"/>
      <c r="L22" s="136"/>
      <c r="M22" s="136"/>
      <c r="N22" s="136"/>
      <c r="O22" s="136"/>
      <c r="P22" s="136"/>
      <c r="Q22" s="136"/>
      <c r="R22" s="136"/>
      <c r="S22" s="136"/>
      <c r="T22" s="136"/>
      <c r="U22" s="136"/>
      <c r="V22" s="136"/>
      <c r="W22" s="136"/>
      <c r="X22" s="136"/>
      <c r="Y22" s="14"/>
      <c r="Z22" s="14"/>
    </row>
    <row r="23" spans="1:26" ht="59.25" customHeight="1" thickBot="1">
      <c r="A23" s="219" t="s">
        <v>19</v>
      </c>
      <c r="B23" s="219"/>
      <c r="C23" s="150"/>
      <c r="D23" s="193">
        <v>2750</v>
      </c>
      <c r="E23" s="136"/>
      <c r="F23" s="136"/>
      <c r="H23" s="136"/>
      <c r="I23" s="136"/>
      <c r="J23" s="195" t="b">
        <v>1</v>
      </c>
      <c r="K23" s="136"/>
      <c r="L23" s="136"/>
      <c r="M23" s="136"/>
      <c r="N23" s="136"/>
      <c r="O23" s="136"/>
      <c r="P23" s="136"/>
      <c r="Q23" s="136"/>
      <c r="R23" s="136"/>
      <c r="S23" s="136"/>
      <c r="T23" s="136"/>
      <c r="U23" s="136"/>
      <c r="V23" s="136"/>
      <c r="W23" s="136"/>
      <c r="X23" s="136"/>
      <c r="Y23" s="14"/>
      <c r="Z23" s="14"/>
    </row>
    <row r="24" spans="1:26" ht="18" customHeight="1" thickTop="1">
      <c r="A24" s="40"/>
      <c r="B24" s="40"/>
      <c r="C24" s="151"/>
      <c r="D24" s="39"/>
      <c r="E24" s="136"/>
      <c r="F24" s="136"/>
      <c r="G24" s="108"/>
      <c r="H24" s="136"/>
      <c r="I24" s="136"/>
      <c r="J24" s="136"/>
      <c r="K24" s="136"/>
      <c r="L24" s="136"/>
      <c r="M24" s="136"/>
      <c r="N24" s="136"/>
      <c r="O24" s="136"/>
      <c r="P24" s="136"/>
      <c r="Q24" s="136"/>
      <c r="R24" s="136"/>
      <c r="S24" s="136"/>
      <c r="T24" s="136"/>
      <c r="U24" s="136"/>
      <c r="V24" s="136"/>
      <c r="W24" s="136"/>
      <c r="X24" s="136"/>
      <c r="Y24" s="14"/>
      <c r="Z24" s="14"/>
    </row>
    <row r="25" spans="1:26" s="35" customFormat="1" ht="18">
      <c r="A25" s="213" t="s">
        <v>20</v>
      </c>
      <c r="B25" s="213"/>
      <c r="C25" s="213"/>
      <c r="D25" s="213"/>
      <c r="E25" s="213"/>
      <c r="F25" s="213"/>
      <c r="G25" s="129"/>
      <c r="H25" s="130"/>
      <c r="I25" s="130"/>
      <c r="J25" s="130"/>
      <c r="K25" s="130"/>
      <c r="L25" s="130"/>
      <c r="M25" s="102"/>
      <c r="N25" s="102"/>
      <c r="O25" s="102"/>
      <c r="P25" s="102"/>
      <c r="Q25" s="102"/>
    </row>
    <row r="26" spans="1:26" s="35" customFormat="1" ht="96" customHeight="1">
      <c r="A26" s="229" t="s">
        <v>21</v>
      </c>
      <c r="B26" s="204"/>
      <c r="C26" s="204"/>
      <c r="D26" s="204"/>
      <c r="E26" s="204"/>
      <c r="F26" s="204"/>
      <c r="G26" s="131"/>
      <c r="H26" s="131"/>
      <c r="I26" s="131"/>
      <c r="J26" s="174" t="s">
        <v>22</v>
      </c>
      <c r="K26" s="172"/>
      <c r="L26" s="172"/>
      <c r="M26" s="173"/>
      <c r="N26" s="102"/>
      <c r="O26" s="102"/>
      <c r="P26" s="102"/>
      <c r="Q26" s="102"/>
    </row>
    <row r="27" spans="1:26" s="35" customFormat="1" ht="28.9" customHeight="1">
      <c r="A27" s="205" t="s">
        <v>23</v>
      </c>
      <c r="B27" s="205"/>
      <c r="C27" s="205"/>
      <c r="D27" s="205"/>
      <c r="E27" s="205"/>
      <c r="F27" s="205"/>
      <c r="I27" s="131"/>
      <c r="J27" s="184" t="s">
        <v>24</v>
      </c>
      <c r="K27" s="185"/>
      <c r="L27" s="185"/>
      <c r="M27" s="103"/>
      <c r="N27" s="102"/>
      <c r="O27" s="102"/>
      <c r="P27" s="102"/>
      <c r="Q27" s="102"/>
    </row>
    <row r="28" spans="1:26" s="35" customFormat="1" ht="18">
      <c r="A28" s="232" t="s">
        <v>25</v>
      </c>
      <c r="B28" s="233"/>
      <c r="C28" s="234"/>
      <c r="D28" s="209" t="s">
        <v>26</v>
      </c>
      <c r="E28" s="210"/>
      <c r="F28" s="211"/>
      <c r="J28" s="168" t="s">
        <v>25</v>
      </c>
      <c r="K28" s="169"/>
      <c r="L28" s="182" t="s">
        <v>27</v>
      </c>
      <c r="Q28" s="102"/>
    </row>
    <row r="29" spans="1:26" s="35" customFormat="1" ht="18">
      <c r="A29" s="112"/>
      <c r="B29" s="37" t="s">
        <v>28</v>
      </c>
      <c r="C29" s="64" t="s">
        <v>29</v>
      </c>
      <c r="D29" s="57"/>
      <c r="E29" s="37" t="s">
        <v>28</v>
      </c>
      <c r="F29" s="64" t="s">
        <v>29</v>
      </c>
      <c r="J29" s="168" t="s">
        <v>30</v>
      </c>
      <c r="K29" s="170" t="s">
        <v>31</v>
      </c>
      <c r="L29" s="183" t="s">
        <v>30</v>
      </c>
      <c r="M29" s="168" t="s">
        <v>31</v>
      </c>
      <c r="Q29" s="102"/>
    </row>
    <row r="30" spans="1:26" s="35" customFormat="1" ht="46.5" customHeight="1">
      <c r="A30" s="228" t="s">
        <v>32</v>
      </c>
      <c r="B30" s="200"/>
      <c r="C30" s="83">
        <v>1</v>
      </c>
      <c r="D30" s="228" t="s">
        <v>33</v>
      </c>
      <c r="E30" s="181"/>
      <c r="F30" s="83">
        <v>1</v>
      </c>
      <c r="J30" s="168">
        <f>IF(A40=TRUE,5880,B31)</f>
        <v>5500</v>
      </c>
      <c r="K30" s="168">
        <f>IF(A40=TRUE,C30,C31)</f>
        <v>1</v>
      </c>
      <c r="L30" s="183">
        <f>IF(D40=TRUE,4000,E31)</f>
        <v>3500</v>
      </c>
      <c r="M30" s="168">
        <f>IF(D40=TRUE,F30,F31)</f>
        <v>1</v>
      </c>
      <c r="Q30" s="102"/>
    </row>
    <row r="31" spans="1:26" s="35" customFormat="1" ht="52.9" customHeight="1">
      <c r="A31" s="228"/>
      <c r="B31" s="80">
        <v>5500</v>
      </c>
      <c r="C31" s="85">
        <v>1</v>
      </c>
      <c r="D31" s="228"/>
      <c r="E31" s="80">
        <v>3500</v>
      </c>
      <c r="F31" s="85">
        <v>1</v>
      </c>
      <c r="J31" s="168"/>
      <c r="K31" s="168"/>
      <c r="L31" s="183"/>
      <c r="M31" s="168"/>
      <c r="Q31" s="102"/>
    </row>
    <row r="32" spans="1:26" s="35" customFormat="1" ht="18">
      <c r="A32" s="73" t="s">
        <v>9</v>
      </c>
      <c r="B32" s="62">
        <f>IF(J15=TRUE,10000,D15)</f>
        <v>10000</v>
      </c>
      <c r="C32" s="189">
        <v>1</v>
      </c>
      <c r="D32" s="60" t="s">
        <v>9</v>
      </c>
      <c r="E32" s="62">
        <f>IF(J15=TRUE,10000,D15)</f>
        <v>10000</v>
      </c>
      <c r="F32" s="189">
        <v>1</v>
      </c>
      <c r="J32" s="168">
        <f>IF(J14=FALSE,0,IF(J15=FALSE,D15,10000))</f>
        <v>10000</v>
      </c>
      <c r="K32" s="168">
        <f>IF(J14=FALSE,0,C32)</f>
        <v>1</v>
      </c>
      <c r="L32" s="183">
        <f>IF(J14=FALSE,0,IF(J15=FALSE,D15,10000))</f>
        <v>10000</v>
      </c>
      <c r="M32" s="168">
        <f>IF(J14=FALSE,0,F32)</f>
        <v>1</v>
      </c>
      <c r="Q32" s="102"/>
    </row>
    <row r="33" spans="1:29" s="35" customFormat="1" ht="18">
      <c r="A33" s="73" t="s">
        <v>13</v>
      </c>
      <c r="B33" s="62">
        <f>IF(J18=TRUE,5295,D18)</f>
        <v>5295</v>
      </c>
      <c r="C33" s="189">
        <v>1</v>
      </c>
      <c r="D33" s="60" t="s">
        <v>13</v>
      </c>
      <c r="E33" s="62">
        <f>IF(J18=TRUE,5295,D18)</f>
        <v>5295</v>
      </c>
      <c r="F33" s="189">
        <v>1</v>
      </c>
      <c r="J33" s="168">
        <f>B33</f>
        <v>5295</v>
      </c>
      <c r="K33" s="168">
        <f>C33</f>
        <v>1</v>
      </c>
      <c r="L33" s="183">
        <f>E33</f>
        <v>5295</v>
      </c>
      <c r="M33" s="168">
        <f>F33</f>
        <v>1</v>
      </c>
      <c r="Q33" s="102"/>
      <c r="S33" s="76"/>
    </row>
    <row r="34" spans="1:29" s="35" customFormat="1" ht="18">
      <c r="A34" s="73" t="s">
        <v>15</v>
      </c>
      <c r="B34" s="201">
        <f>IF(J23=TRUE,2100,D23)</f>
        <v>2100</v>
      </c>
      <c r="C34" s="194">
        <v>1</v>
      </c>
      <c r="D34" s="60" t="s">
        <v>15</v>
      </c>
      <c r="E34" s="179">
        <f>IF(J23=TRUE,2100,D23)</f>
        <v>2100</v>
      </c>
      <c r="F34" s="194">
        <v>1</v>
      </c>
      <c r="J34" s="168">
        <f>IF(J22=FALSE,0,IF(J23=FALSE,D23,2100))</f>
        <v>2100</v>
      </c>
      <c r="K34" s="168">
        <f>IF(J22=FALSE,0,C34)</f>
        <v>1</v>
      </c>
      <c r="L34" s="183">
        <f>IF(J22=FALSE,0,IF(J23=FALSE,D23,2100))</f>
        <v>2100</v>
      </c>
      <c r="M34" s="168">
        <f>IF(J22=FALSE,0,F34)</f>
        <v>1</v>
      </c>
      <c r="Q34" s="102"/>
    </row>
    <row r="35" spans="1:29" s="35" customFormat="1" ht="28.9">
      <c r="A35" s="73" t="s">
        <v>34</v>
      </c>
      <c r="B35" s="135">
        <v>0</v>
      </c>
      <c r="C35" s="180"/>
      <c r="D35" s="60" t="s">
        <v>34</v>
      </c>
      <c r="E35" s="135">
        <v>0</v>
      </c>
      <c r="F35" s="180"/>
      <c r="Q35" s="102"/>
    </row>
    <row r="36" spans="1:29" s="35" customFormat="1" ht="18">
      <c r="A36" s="73" t="s">
        <v>35</v>
      </c>
      <c r="B36" s="94">
        <f>SUMPRODUCT(J30:J34,K30:K34)+B35</f>
        <v>22895</v>
      </c>
      <c r="C36" s="77"/>
      <c r="D36" s="60" t="s">
        <v>35</v>
      </c>
      <c r="E36" s="66">
        <f>SUMPRODUCT(L30:L34,M30:M34)+E35</f>
        <v>20895</v>
      </c>
      <c r="F36" s="58"/>
      <c r="Q36" s="102"/>
    </row>
    <row r="37" spans="1:29" s="35" customFormat="1" ht="18">
      <c r="A37" s="121" t="s">
        <v>36</v>
      </c>
      <c r="B37" s="191">
        <v>200</v>
      </c>
      <c r="C37" s="96"/>
      <c r="D37" s="95" t="s">
        <v>36</v>
      </c>
      <c r="E37" s="191">
        <v>200</v>
      </c>
      <c r="F37" s="96"/>
      <c r="Q37" s="102"/>
    </row>
    <row r="38" spans="1:29" ht="56.1" customHeight="1">
      <c r="A38" s="118" t="s">
        <v>37</v>
      </c>
      <c r="B38" s="80">
        <v>50</v>
      </c>
      <c r="C38" s="206" t="s">
        <v>38</v>
      </c>
      <c r="D38" s="97" t="s">
        <v>37</v>
      </c>
      <c r="E38" s="80">
        <v>50</v>
      </c>
      <c r="F38" s="206" t="s">
        <v>38</v>
      </c>
      <c r="H38" s="136"/>
      <c r="I38" s="136"/>
      <c r="J38" s="136"/>
      <c r="K38" s="136"/>
      <c r="L38" s="136"/>
      <c r="M38" s="136"/>
      <c r="N38" s="136"/>
      <c r="O38" s="136"/>
      <c r="P38" s="136"/>
      <c r="Q38" s="34"/>
      <c r="R38" s="136"/>
      <c r="S38" s="136"/>
      <c r="T38" s="136"/>
      <c r="U38" s="136"/>
      <c r="V38" s="136"/>
      <c r="W38" s="136"/>
      <c r="X38" s="136"/>
      <c r="Y38" s="136"/>
      <c r="Z38" s="136"/>
      <c r="AA38" s="136"/>
      <c r="AB38" s="14"/>
      <c r="AC38" s="14"/>
    </row>
    <row r="39" spans="1:29" ht="30" customHeight="1" thickBot="1">
      <c r="A39" s="202"/>
      <c r="B39" s="93">
        <f>B36*1%</f>
        <v>228.95000000000002</v>
      </c>
      <c r="C39" s="207"/>
      <c r="D39" s="98"/>
      <c r="E39" s="93">
        <f>E36*1%</f>
        <v>208.95000000000002</v>
      </c>
      <c r="F39" s="207"/>
      <c r="H39" s="136"/>
      <c r="I39" s="136"/>
      <c r="J39" s="136"/>
      <c r="K39" s="136"/>
      <c r="L39" s="136"/>
      <c r="M39" s="136"/>
      <c r="N39" s="136"/>
      <c r="O39" s="136"/>
      <c r="P39" s="136"/>
      <c r="Q39" s="34"/>
      <c r="R39" s="136"/>
      <c r="S39" s="136"/>
      <c r="T39" s="136"/>
      <c r="U39" s="136"/>
      <c r="V39" s="136"/>
      <c r="W39" s="136"/>
      <c r="X39" s="136"/>
      <c r="Y39" s="136"/>
      <c r="Z39" s="136"/>
      <c r="AA39" s="136"/>
      <c r="AB39" s="14"/>
      <c r="AC39" s="14"/>
    </row>
    <row r="40" spans="1:29" ht="21" hidden="1" customHeight="1">
      <c r="A40" s="175" t="b">
        <v>0</v>
      </c>
      <c r="B40" s="136"/>
      <c r="C40" s="176"/>
      <c r="D40" s="175" t="b">
        <v>0</v>
      </c>
      <c r="E40" s="69"/>
      <c r="F40" s="68"/>
      <c r="H40" s="136"/>
      <c r="I40" s="136"/>
      <c r="J40" s="136"/>
      <c r="K40" s="136"/>
      <c r="L40" s="136"/>
      <c r="M40" s="136"/>
      <c r="N40" s="136"/>
      <c r="O40" s="136"/>
      <c r="P40" s="136"/>
      <c r="Q40" s="136"/>
      <c r="R40" s="136"/>
      <c r="S40" s="136"/>
      <c r="T40" s="136"/>
      <c r="U40" s="136"/>
      <c r="V40" s="136"/>
      <c r="W40" s="136"/>
      <c r="X40" s="136"/>
      <c r="Y40" s="14"/>
      <c r="Z40" s="14"/>
      <c r="AA40" s="136"/>
      <c r="AB40" s="136"/>
      <c r="AC40" s="136"/>
    </row>
    <row r="41" spans="1:29" ht="21" hidden="1" customHeight="1">
      <c r="A41" s="177" t="b">
        <v>0</v>
      </c>
      <c r="B41" s="136"/>
      <c r="C41" s="178"/>
      <c r="D41" s="177" t="b">
        <v>0</v>
      </c>
      <c r="E41" s="67"/>
      <c r="F41" s="70"/>
      <c r="H41" s="136"/>
      <c r="I41" s="136"/>
      <c r="J41" s="136"/>
      <c r="K41" s="136"/>
      <c r="L41" s="136"/>
      <c r="M41" s="136"/>
      <c r="N41" s="136"/>
      <c r="O41" s="136"/>
      <c r="P41" s="136"/>
      <c r="Q41" s="136"/>
      <c r="R41" s="136"/>
      <c r="S41" s="136"/>
      <c r="T41" s="136"/>
      <c r="U41" s="136"/>
      <c r="V41" s="136"/>
      <c r="W41" s="136"/>
      <c r="X41" s="136"/>
      <c r="Y41" s="14"/>
      <c r="Z41" s="14"/>
      <c r="AA41" s="136"/>
      <c r="AB41" s="136"/>
      <c r="AC41" s="136"/>
    </row>
    <row r="42" spans="1:29" ht="21" customHeight="1">
      <c r="A42" s="34"/>
      <c r="B42" s="87"/>
      <c r="C42" s="70"/>
      <c r="D42" s="87"/>
      <c r="E42" s="67"/>
      <c r="F42" s="70"/>
      <c r="G42" s="109"/>
      <c r="H42" s="136"/>
      <c r="I42" s="136"/>
      <c r="J42" s="174" t="s">
        <v>22</v>
      </c>
      <c r="K42" s="172"/>
      <c r="L42" s="172"/>
      <c r="M42" s="173"/>
      <c r="N42" s="136"/>
      <c r="O42" s="136"/>
      <c r="P42" s="136"/>
      <c r="Q42" s="136"/>
      <c r="R42" s="136"/>
      <c r="S42" s="136"/>
      <c r="T42" s="136"/>
      <c r="U42" s="136"/>
      <c r="V42" s="136"/>
      <c r="W42" s="136"/>
      <c r="X42" s="136"/>
      <c r="Y42" s="14"/>
      <c r="Z42" s="14"/>
      <c r="AA42" s="136"/>
      <c r="AB42" s="136"/>
      <c r="AC42" s="136"/>
    </row>
    <row r="43" spans="1:29" ht="21" customHeight="1">
      <c r="A43" s="205" t="s">
        <v>39</v>
      </c>
      <c r="B43" s="205"/>
      <c r="C43" s="205"/>
      <c r="D43" s="205"/>
      <c r="E43" s="205"/>
      <c r="F43" s="205"/>
      <c r="G43" s="109"/>
      <c r="H43" s="136"/>
      <c r="I43" s="136"/>
      <c r="J43" s="184" t="s">
        <v>24</v>
      </c>
      <c r="K43" s="131"/>
      <c r="L43" s="131" t="s">
        <v>40</v>
      </c>
      <c r="M43" s="102"/>
      <c r="N43" s="136"/>
      <c r="O43" s="136"/>
      <c r="P43" s="136"/>
      <c r="Q43" s="136"/>
      <c r="R43" s="136"/>
      <c r="S43" s="136"/>
      <c r="T43" s="136"/>
      <c r="U43" s="136"/>
      <c r="V43" s="136"/>
      <c r="W43" s="136"/>
      <c r="X43" s="136"/>
      <c r="Y43" s="14"/>
      <c r="Z43" s="14"/>
      <c r="AA43" s="136"/>
      <c r="AB43" s="136"/>
      <c r="AC43" s="136"/>
    </row>
    <row r="44" spans="1:29" ht="21" customHeight="1">
      <c r="A44" s="112" t="s">
        <v>41</v>
      </c>
      <c r="B44" s="59"/>
      <c r="C44" s="74"/>
      <c r="D44" s="65" t="s">
        <v>40</v>
      </c>
      <c r="E44" s="102"/>
      <c r="F44" s="74"/>
      <c r="G44" s="102"/>
      <c r="H44" s="102"/>
      <c r="I44" s="102"/>
      <c r="J44" s="168" t="s">
        <v>41</v>
      </c>
      <c r="K44" s="169"/>
      <c r="L44" s="171" t="s">
        <v>40</v>
      </c>
      <c r="M44" s="35"/>
      <c r="N44" s="136"/>
      <c r="O44" s="136"/>
      <c r="P44" s="136"/>
      <c r="Q44" s="136"/>
      <c r="R44" s="136"/>
      <c r="S44" s="136"/>
      <c r="T44" s="136"/>
      <c r="U44" s="136"/>
      <c r="V44" s="136"/>
      <c r="W44" s="136"/>
      <c r="X44" s="136"/>
      <c r="Y44" s="14"/>
      <c r="Z44" s="14"/>
      <c r="AA44" s="136"/>
      <c r="AB44" s="136"/>
      <c r="AC44" s="136"/>
    </row>
    <row r="45" spans="1:29" ht="21" customHeight="1">
      <c r="A45" s="112"/>
      <c r="B45" s="37" t="s">
        <v>28</v>
      </c>
      <c r="C45" s="64" t="s">
        <v>29</v>
      </c>
      <c r="D45" s="103"/>
      <c r="E45" s="37" t="s">
        <v>28</v>
      </c>
      <c r="F45" s="64" t="s">
        <v>29</v>
      </c>
      <c r="G45" s="102"/>
      <c r="H45" s="102"/>
      <c r="I45" s="102"/>
      <c r="J45" s="168" t="s">
        <v>30</v>
      </c>
      <c r="K45" s="170" t="s">
        <v>31</v>
      </c>
      <c r="L45" s="168" t="s">
        <v>30</v>
      </c>
      <c r="M45" s="168" t="s">
        <v>31</v>
      </c>
      <c r="N45" s="136"/>
      <c r="O45" s="136"/>
      <c r="P45" s="136"/>
      <c r="Q45" s="136"/>
      <c r="R45" s="136"/>
      <c r="S45" s="136"/>
      <c r="T45" s="136"/>
      <c r="U45" s="136"/>
      <c r="V45" s="136"/>
      <c r="W45" s="136"/>
      <c r="X45" s="136"/>
      <c r="Y45" s="14"/>
      <c r="Z45" s="14"/>
      <c r="AA45" s="136"/>
      <c r="AB45" s="136"/>
      <c r="AC45" s="136"/>
    </row>
    <row r="46" spans="1:29" ht="21" customHeight="1">
      <c r="A46" s="212" t="s">
        <v>42</v>
      </c>
      <c r="B46" s="72"/>
      <c r="C46" s="83">
        <v>1</v>
      </c>
      <c r="D46" s="208" t="s">
        <v>43</v>
      </c>
      <c r="E46" s="128"/>
      <c r="F46" s="83">
        <v>1</v>
      </c>
      <c r="G46" s="117"/>
      <c r="H46" s="102"/>
      <c r="I46" s="102"/>
      <c r="J46" s="168">
        <f>IF(A56=TRUE,15500,B47)</f>
        <v>15500</v>
      </c>
      <c r="K46" s="169">
        <f>IF(A56=TRUE,C46,C47)</f>
        <v>1</v>
      </c>
      <c r="L46" s="182">
        <f>IF(D56=TRUE,13000,E47)</f>
        <v>13000</v>
      </c>
      <c r="M46" s="35">
        <f>IF(D56=TRUE,F46,F47)</f>
        <v>1</v>
      </c>
      <c r="N46" s="136"/>
      <c r="O46" s="136"/>
      <c r="P46" s="136"/>
      <c r="Q46" s="136"/>
      <c r="R46" s="136"/>
      <c r="S46" s="136"/>
      <c r="T46" s="136"/>
      <c r="U46" s="136"/>
      <c r="V46" s="136"/>
      <c r="W46" s="136"/>
      <c r="X46" s="136"/>
      <c r="Y46" s="14"/>
      <c r="Z46" s="14"/>
      <c r="AA46" s="136"/>
      <c r="AB46" s="136"/>
      <c r="AC46" s="136"/>
    </row>
    <row r="47" spans="1:29" ht="93.6" customHeight="1">
      <c r="A47" s="212"/>
      <c r="B47" s="80">
        <v>10000</v>
      </c>
      <c r="C47" s="85">
        <v>1</v>
      </c>
      <c r="D47" s="208"/>
      <c r="E47" s="80">
        <v>8000</v>
      </c>
      <c r="F47" s="85">
        <v>1</v>
      </c>
      <c r="G47" s="117"/>
      <c r="H47" s="102"/>
      <c r="I47" s="102"/>
      <c r="J47" s="168"/>
      <c r="K47" s="170"/>
      <c r="L47" s="183"/>
      <c r="M47" s="168"/>
      <c r="N47" s="136"/>
      <c r="O47" s="136"/>
      <c r="P47" s="136"/>
      <c r="Q47" s="136"/>
      <c r="R47" s="136"/>
      <c r="S47" s="136"/>
      <c r="T47" s="136"/>
      <c r="U47" s="136"/>
      <c r="V47" s="136"/>
      <c r="W47" s="136"/>
      <c r="X47" s="136"/>
      <c r="Y47" s="14"/>
      <c r="Z47" s="14"/>
      <c r="AA47" s="136"/>
      <c r="AB47" s="136"/>
      <c r="AC47" s="136"/>
    </row>
    <row r="48" spans="1:29" ht="21" customHeight="1">
      <c r="A48" s="73" t="s">
        <v>9</v>
      </c>
      <c r="B48" s="62">
        <f>IF(J15=TRUE,10000,D15)</f>
        <v>10000</v>
      </c>
      <c r="C48" s="189">
        <v>1</v>
      </c>
      <c r="D48" s="60" t="s">
        <v>9</v>
      </c>
      <c r="E48" s="62">
        <f>IF(J15=TRUE,10000,D15)</f>
        <v>10000</v>
      </c>
      <c r="F48" s="189">
        <v>1</v>
      </c>
      <c r="G48" s="117"/>
      <c r="H48" s="102"/>
      <c r="I48" s="102"/>
      <c r="J48" s="168">
        <f>IF(J14=FALSE,0,IF(J15=FALSE,D15,10000))</f>
        <v>10000</v>
      </c>
      <c r="K48" s="168">
        <f>IF(J14=FALSE,0,C48)</f>
        <v>1</v>
      </c>
      <c r="L48" s="183">
        <f>IF(J14=FALSE,0,IF(J15=FALSE,D15,10000))</f>
        <v>10000</v>
      </c>
      <c r="M48" s="168">
        <f>IF(J14=FALSE,0,F48)</f>
        <v>1</v>
      </c>
      <c r="N48" s="136"/>
      <c r="O48" s="136"/>
      <c r="P48" s="136"/>
      <c r="Q48" s="136"/>
      <c r="R48" s="136"/>
      <c r="S48" s="136"/>
      <c r="T48" s="136"/>
      <c r="U48" s="136"/>
      <c r="V48" s="136"/>
      <c r="W48" s="136"/>
      <c r="X48" s="136"/>
      <c r="Y48" s="14"/>
      <c r="Z48" s="14"/>
      <c r="AA48" s="136"/>
      <c r="AB48" s="136"/>
      <c r="AC48" s="136"/>
    </row>
    <row r="49" spans="1:26" ht="21" customHeight="1">
      <c r="A49" s="197" t="s">
        <v>13</v>
      </c>
      <c r="B49" s="62">
        <f>IF(J18=TRUE,5295,D18)</f>
        <v>5295</v>
      </c>
      <c r="C49" s="189">
        <v>1</v>
      </c>
      <c r="D49" s="60" t="s">
        <v>13</v>
      </c>
      <c r="E49" s="62">
        <f>IF(J18=TRUE,5295,D18)</f>
        <v>5295</v>
      </c>
      <c r="F49" s="189">
        <v>1</v>
      </c>
      <c r="G49" s="117"/>
      <c r="H49" s="102"/>
      <c r="I49" s="102"/>
      <c r="J49" s="168">
        <f>B49</f>
        <v>5295</v>
      </c>
      <c r="K49" s="168">
        <f>C49</f>
        <v>1</v>
      </c>
      <c r="L49" s="183">
        <f>E49</f>
        <v>5295</v>
      </c>
      <c r="M49" s="168">
        <f>F49</f>
        <v>1</v>
      </c>
      <c r="N49" s="136"/>
      <c r="O49" s="136"/>
      <c r="P49" s="136"/>
      <c r="Q49" s="136"/>
      <c r="R49" s="136"/>
      <c r="S49" s="136"/>
      <c r="T49" s="136"/>
      <c r="U49" s="136"/>
      <c r="V49" s="136"/>
      <c r="W49" s="136"/>
      <c r="X49" s="136"/>
      <c r="Y49" s="14"/>
      <c r="Z49" s="14"/>
    </row>
    <row r="50" spans="1:26" ht="21" customHeight="1">
      <c r="A50" s="73" t="s">
        <v>15</v>
      </c>
      <c r="B50" s="179">
        <f>IF(J23=TRUE,2100,D23)</f>
        <v>2100</v>
      </c>
      <c r="C50" s="194">
        <v>1</v>
      </c>
      <c r="D50" s="60" t="s">
        <v>15</v>
      </c>
      <c r="E50" s="179">
        <f>IF(J23=TRUE,2100,D23)</f>
        <v>2100</v>
      </c>
      <c r="F50" s="194">
        <v>1</v>
      </c>
      <c r="G50" s="117"/>
      <c r="H50" s="102"/>
      <c r="I50" s="102"/>
      <c r="J50" s="168">
        <f>IF(J22=FALSE,0,IF(J23=FALSE,D23,2100))</f>
        <v>2100</v>
      </c>
      <c r="K50" s="168">
        <f>IF(J22=FALSE,0,C50)</f>
        <v>1</v>
      </c>
      <c r="L50" s="183">
        <f>IF(J22=FALSE,0,IF(J23=FALSE,D23,2100))</f>
        <v>2100</v>
      </c>
      <c r="M50" s="168">
        <f>IF(J22=FALSE,0,F50)</f>
        <v>1</v>
      </c>
      <c r="N50" s="136"/>
      <c r="O50" s="136"/>
      <c r="P50" s="136"/>
      <c r="Q50" s="136"/>
      <c r="R50" s="136"/>
      <c r="S50" s="136"/>
      <c r="T50" s="136"/>
      <c r="U50" s="136"/>
      <c r="V50" s="136"/>
      <c r="W50" s="136"/>
      <c r="X50" s="136"/>
      <c r="Y50" s="14"/>
      <c r="Z50" s="14"/>
    </row>
    <row r="51" spans="1:26" ht="40.15" customHeight="1">
      <c r="A51" s="73" t="s">
        <v>34</v>
      </c>
      <c r="B51" s="135">
        <v>0</v>
      </c>
      <c r="C51" s="63"/>
      <c r="D51" s="60" t="s">
        <v>34</v>
      </c>
      <c r="E51" s="135">
        <v>0</v>
      </c>
      <c r="F51" s="63"/>
      <c r="G51" s="117"/>
      <c r="H51" s="102"/>
      <c r="I51" s="102"/>
      <c r="J51" s="102"/>
      <c r="K51" s="136"/>
      <c r="L51" s="136"/>
      <c r="M51" s="136"/>
      <c r="N51" s="136"/>
      <c r="O51" s="136"/>
      <c r="P51" s="136"/>
      <c r="Q51" s="136"/>
      <c r="R51" s="136"/>
      <c r="S51" s="136"/>
      <c r="T51" s="136"/>
      <c r="U51" s="136"/>
      <c r="V51" s="136"/>
      <c r="W51" s="136"/>
      <c r="X51" s="136"/>
      <c r="Y51" s="14"/>
      <c r="Z51" s="14"/>
    </row>
    <row r="52" spans="1:26" ht="21" customHeight="1">
      <c r="A52" s="197" t="s">
        <v>35</v>
      </c>
      <c r="B52" s="66">
        <f>SUMPRODUCT(J46:J50,K46:K50)+B51</f>
        <v>32895</v>
      </c>
      <c r="C52" s="74"/>
      <c r="D52" s="60" t="s">
        <v>35</v>
      </c>
      <c r="E52" s="66">
        <f>SUMPRODUCT(L46:L50,M46:M50)+E51</f>
        <v>30395</v>
      </c>
      <c r="F52" s="74"/>
      <c r="G52" s="117"/>
      <c r="H52" s="102"/>
      <c r="I52" s="102"/>
      <c r="J52" s="102"/>
      <c r="K52" s="136"/>
      <c r="L52" s="136"/>
      <c r="M52" s="136"/>
      <c r="N52" s="136"/>
      <c r="O52" s="136"/>
      <c r="P52" s="136"/>
      <c r="Q52" s="136"/>
      <c r="R52" s="136"/>
      <c r="S52" s="136"/>
      <c r="T52" s="136"/>
      <c r="U52" s="136"/>
      <c r="V52" s="136"/>
      <c r="W52" s="136"/>
      <c r="X52" s="136"/>
      <c r="Y52" s="14"/>
      <c r="Z52" s="14"/>
    </row>
    <row r="53" spans="1:26" ht="21" customHeight="1">
      <c r="A53" s="198" t="s">
        <v>36</v>
      </c>
      <c r="B53" s="191">
        <v>200</v>
      </c>
      <c r="C53" s="96"/>
      <c r="D53" s="95" t="s">
        <v>36</v>
      </c>
      <c r="E53" s="191">
        <v>200</v>
      </c>
      <c r="F53" s="96"/>
      <c r="G53" s="117"/>
      <c r="H53" s="102"/>
      <c r="I53" s="102"/>
      <c r="J53" s="102"/>
      <c r="K53" s="136"/>
      <c r="L53" s="136"/>
      <c r="M53" s="136"/>
      <c r="N53" s="136"/>
      <c r="O53" s="136"/>
      <c r="P53" s="136"/>
      <c r="Q53" s="136"/>
      <c r="R53" s="136"/>
      <c r="S53" s="136"/>
      <c r="T53" s="136"/>
      <c r="U53" s="136"/>
      <c r="V53" s="136"/>
      <c r="W53" s="136"/>
      <c r="X53" s="136"/>
      <c r="Y53" s="14"/>
      <c r="Z53" s="14"/>
    </row>
    <row r="54" spans="1:26" ht="77.45" customHeight="1">
      <c r="A54" s="199" t="s">
        <v>44</v>
      </c>
      <c r="B54" s="80">
        <v>50</v>
      </c>
      <c r="C54" s="206" t="s">
        <v>38</v>
      </c>
      <c r="D54" s="97" t="s">
        <v>37</v>
      </c>
      <c r="E54" s="80">
        <v>50</v>
      </c>
      <c r="F54" s="206" t="s">
        <v>38</v>
      </c>
      <c r="G54" s="13"/>
      <c r="H54" s="34"/>
      <c r="I54" s="34"/>
      <c r="J54" s="34"/>
      <c r="K54" s="136"/>
      <c r="L54" s="136"/>
      <c r="M54" s="136"/>
      <c r="N54" s="136"/>
      <c r="O54" s="136"/>
      <c r="P54" s="136"/>
      <c r="Q54" s="136"/>
      <c r="R54" s="136"/>
      <c r="S54" s="136"/>
      <c r="T54" s="136"/>
      <c r="U54" s="136"/>
      <c r="V54" s="136"/>
      <c r="W54" s="136"/>
      <c r="X54" s="136"/>
      <c r="Y54" s="14"/>
      <c r="Z54" s="14"/>
    </row>
    <row r="55" spans="1:26" ht="21" customHeight="1" thickBot="1">
      <c r="A55" s="113"/>
      <c r="B55" s="93">
        <f>B52*1%</f>
        <v>328.95</v>
      </c>
      <c r="C55" s="207"/>
      <c r="D55" s="113"/>
      <c r="E55" s="93">
        <f>E52*2%</f>
        <v>607.9</v>
      </c>
      <c r="F55" s="207"/>
      <c r="G55" s="13"/>
      <c r="H55" s="34"/>
      <c r="I55" s="34"/>
      <c r="J55" s="34"/>
      <c r="K55" s="136"/>
      <c r="L55" s="136"/>
      <c r="M55" s="136"/>
      <c r="N55" s="136"/>
      <c r="O55" s="136"/>
      <c r="P55" s="136"/>
      <c r="Q55" s="136"/>
      <c r="R55" s="136"/>
      <c r="S55" s="136"/>
      <c r="T55" s="136"/>
      <c r="U55" s="136"/>
      <c r="V55" s="136"/>
      <c r="W55" s="136"/>
      <c r="X55" s="136"/>
      <c r="Y55" s="14"/>
      <c r="Z55" s="14"/>
    </row>
    <row r="56" spans="1:26" ht="21" hidden="1" customHeight="1">
      <c r="A56" s="109" t="b">
        <v>1</v>
      </c>
      <c r="B56" s="34"/>
      <c r="C56" s="34"/>
      <c r="D56" s="104" t="b">
        <v>1</v>
      </c>
      <c r="E56" s="136"/>
      <c r="F56" s="136"/>
      <c r="G56" s="136"/>
      <c r="H56" s="136"/>
      <c r="I56" s="136"/>
      <c r="J56" s="136"/>
      <c r="K56" s="136"/>
      <c r="L56" s="136"/>
      <c r="M56" s="136"/>
      <c r="N56" s="136"/>
      <c r="O56" s="136"/>
      <c r="P56" s="136"/>
      <c r="Q56" s="136"/>
      <c r="R56" s="136"/>
      <c r="S56" s="136"/>
      <c r="T56" s="136"/>
      <c r="U56" s="136"/>
      <c r="V56" s="136"/>
      <c r="W56" s="136"/>
      <c r="X56" s="136"/>
      <c r="Y56" s="14"/>
      <c r="Z56" s="14"/>
    </row>
    <row r="57" spans="1:26" ht="21" hidden="1" customHeight="1">
      <c r="A57" s="109" t="b">
        <v>0</v>
      </c>
      <c r="B57" s="34"/>
      <c r="C57" s="34"/>
      <c r="D57" s="104" t="b">
        <v>0</v>
      </c>
      <c r="E57" s="136"/>
      <c r="F57" s="136"/>
      <c r="G57" s="136"/>
      <c r="H57" s="136"/>
      <c r="I57" s="136"/>
      <c r="J57" s="136"/>
      <c r="K57" s="136"/>
      <c r="L57" s="136"/>
      <c r="M57" s="136"/>
      <c r="N57" s="136"/>
      <c r="O57" s="136"/>
      <c r="P57" s="136"/>
      <c r="Q57" s="136"/>
      <c r="R57" s="136"/>
      <c r="S57" s="136"/>
      <c r="T57" s="136"/>
      <c r="U57" s="136"/>
      <c r="V57" s="136"/>
      <c r="W57" s="136"/>
      <c r="X57" s="136"/>
      <c r="Y57" s="14"/>
      <c r="Z57" s="14"/>
    </row>
    <row r="58" spans="1:26" ht="21" customHeight="1">
      <c r="A58" s="34"/>
      <c r="B58" s="87"/>
      <c r="C58" s="70"/>
      <c r="D58" s="87"/>
      <c r="E58" s="67"/>
      <c r="F58" s="70"/>
      <c r="G58" s="109"/>
      <c r="H58" s="136"/>
      <c r="I58" s="136"/>
      <c r="J58" s="136"/>
      <c r="K58" s="136"/>
      <c r="L58" s="136"/>
      <c r="M58" s="136"/>
      <c r="N58" s="136"/>
      <c r="O58" s="136"/>
      <c r="P58" s="136"/>
      <c r="Q58" s="136"/>
      <c r="R58" s="136"/>
      <c r="S58" s="136"/>
      <c r="T58" s="136"/>
      <c r="U58" s="136"/>
      <c r="V58" s="136"/>
      <c r="W58" s="136"/>
      <c r="X58" s="136"/>
      <c r="Y58" s="14"/>
      <c r="Z58" s="14"/>
    </row>
    <row r="59" spans="1:26" ht="21" customHeight="1">
      <c r="A59" s="213" t="s">
        <v>45</v>
      </c>
      <c r="B59" s="213"/>
      <c r="C59" s="213"/>
      <c r="D59" s="213"/>
      <c r="E59" s="213"/>
      <c r="F59" s="70"/>
      <c r="G59" s="109"/>
      <c r="H59" s="136"/>
      <c r="I59" s="136"/>
      <c r="J59" s="136"/>
      <c r="K59" s="136"/>
      <c r="L59" s="136"/>
      <c r="M59" s="136"/>
      <c r="N59" s="136"/>
      <c r="O59" s="136"/>
      <c r="P59" s="136"/>
      <c r="Q59" s="136"/>
      <c r="R59" s="136"/>
      <c r="S59" s="136"/>
      <c r="T59" s="136"/>
      <c r="U59" s="136"/>
      <c r="V59" s="136"/>
      <c r="W59" s="136"/>
      <c r="X59" s="136"/>
      <c r="Y59" s="14"/>
      <c r="Z59" s="14"/>
    </row>
    <row r="60" spans="1:26" ht="33" customHeight="1">
      <c r="A60" s="204" t="s">
        <v>46</v>
      </c>
      <c r="B60" s="204"/>
      <c r="C60" s="204"/>
      <c r="D60" s="204"/>
      <c r="E60" s="204"/>
      <c r="F60" s="70"/>
      <c r="G60" s="109"/>
      <c r="H60" s="136"/>
      <c r="I60" s="136"/>
      <c r="J60" s="136"/>
      <c r="K60" s="136"/>
      <c r="L60" s="136"/>
      <c r="M60" s="136"/>
      <c r="N60" s="136"/>
      <c r="O60" s="136"/>
      <c r="P60" s="136"/>
      <c r="Q60" s="136"/>
      <c r="R60" s="136"/>
      <c r="S60" s="136"/>
      <c r="T60" s="136"/>
      <c r="U60" s="136"/>
      <c r="V60" s="136"/>
      <c r="W60" s="136"/>
      <c r="X60" s="136"/>
      <c r="Y60" s="14"/>
      <c r="Z60" s="14"/>
    </row>
    <row r="61" spans="1:26" ht="21" customHeight="1">
      <c r="A61" s="47"/>
      <c r="B61" s="100" t="s">
        <v>25</v>
      </c>
      <c r="C61" s="101" t="s">
        <v>26</v>
      </c>
      <c r="D61" s="100" t="s">
        <v>41</v>
      </c>
      <c r="E61" s="87" t="s">
        <v>40</v>
      </c>
      <c r="F61" s="70"/>
      <c r="G61" s="109"/>
      <c r="H61" s="136"/>
      <c r="I61" s="136"/>
      <c r="J61" s="136"/>
      <c r="K61" s="136"/>
      <c r="L61" s="136"/>
      <c r="M61" s="136"/>
      <c r="N61" s="136"/>
      <c r="O61" s="136"/>
      <c r="P61" s="136"/>
      <c r="Q61" s="136"/>
      <c r="R61" s="136"/>
      <c r="S61" s="136"/>
      <c r="T61" s="136"/>
      <c r="U61" s="136"/>
      <c r="V61" s="136"/>
      <c r="W61" s="136"/>
      <c r="X61" s="136"/>
      <c r="Y61" s="14"/>
      <c r="Z61" s="14"/>
    </row>
    <row r="62" spans="1:26" ht="21" customHeight="1" thickBot="1">
      <c r="A62" s="99" t="s">
        <v>47</v>
      </c>
      <c r="B62" s="192">
        <v>2000</v>
      </c>
      <c r="C62" s="192">
        <v>3000</v>
      </c>
      <c r="D62" s="192">
        <v>5000</v>
      </c>
      <c r="E62" s="192">
        <v>5001</v>
      </c>
      <c r="F62" s="70"/>
      <c r="G62" s="109"/>
      <c r="H62" s="136"/>
      <c r="I62" s="136"/>
      <c r="J62" s="136"/>
      <c r="K62" s="136"/>
      <c r="L62" s="136"/>
      <c r="M62" s="136"/>
      <c r="N62" s="136"/>
      <c r="O62" s="136"/>
      <c r="P62" s="136"/>
      <c r="Q62" s="136"/>
      <c r="R62" s="136"/>
      <c r="S62" s="136"/>
      <c r="T62" s="136"/>
      <c r="U62" s="136"/>
      <c r="V62" s="136"/>
      <c r="W62" s="136"/>
      <c r="X62" s="136"/>
      <c r="Y62" s="14"/>
      <c r="Z62" s="14"/>
    </row>
    <row r="63" spans="1:26" s="13" customFormat="1" ht="27.6" customHeight="1">
      <c r="A63" s="89"/>
      <c r="B63" s="90"/>
      <c r="C63" s="91"/>
      <c r="D63" s="90"/>
      <c r="G63" s="104"/>
      <c r="Y63" s="92"/>
      <c r="Z63" s="92"/>
    </row>
    <row r="64" spans="1:26" ht="18">
      <c r="A64" s="33" t="s">
        <v>48</v>
      </c>
      <c r="B64" s="18"/>
      <c r="C64" s="18"/>
      <c r="D64" s="18"/>
      <c r="E64" s="20"/>
      <c r="F64" s="20"/>
      <c r="G64" s="107"/>
      <c r="H64" s="152"/>
      <c r="I64" s="136"/>
      <c r="J64" s="136"/>
      <c r="K64" s="136"/>
      <c r="L64" s="136"/>
      <c r="M64" s="136"/>
      <c r="N64" s="136"/>
      <c r="O64" s="136"/>
      <c r="P64" s="136"/>
      <c r="Q64" s="136"/>
      <c r="R64" s="136"/>
      <c r="S64" s="136"/>
      <c r="T64" s="136"/>
      <c r="U64" s="136"/>
      <c r="V64" s="136"/>
      <c r="W64" s="136"/>
      <c r="X64" s="136"/>
      <c r="Y64" s="14"/>
      <c r="Z64" s="14"/>
    </row>
    <row r="65" spans="1:29" ht="99.4" customHeight="1">
      <c r="A65" s="204" t="s">
        <v>49</v>
      </c>
      <c r="B65" s="204"/>
      <c r="C65" s="204"/>
      <c r="D65" s="204"/>
      <c r="E65" s="20"/>
      <c r="F65" s="20"/>
      <c r="G65" s="107"/>
      <c r="H65" s="136"/>
      <c r="I65" s="136"/>
      <c r="J65" s="136"/>
      <c r="K65" s="136"/>
      <c r="L65" s="136"/>
      <c r="M65" s="136"/>
      <c r="N65" s="136"/>
      <c r="O65" s="136"/>
      <c r="P65" s="136"/>
      <c r="Q65" s="136"/>
      <c r="R65" s="136"/>
      <c r="S65" s="136"/>
      <c r="T65" s="136"/>
      <c r="U65" s="136"/>
      <c r="V65" s="136"/>
      <c r="W65" s="136"/>
      <c r="X65" s="136"/>
      <c r="Y65" s="14"/>
      <c r="Z65" s="14"/>
      <c r="AA65" s="136"/>
      <c r="AB65" s="136"/>
      <c r="AC65" s="136"/>
    </row>
    <row r="66" spans="1:29" ht="28.9">
      <c r="A66" s="17" t="s">
        <v>50</v>
      </c>
      <c r="B66" s="36" t="s">
        <v>51</v>
      </c>
      <c r="C66" s="36" t="s">
        <v>52</v>
      </c>
      <c r="D66" s="36" t="s">
        <v>53</v>
      </c>
      <c r="E66" s="136"/>
      <c r="F66" s="136"/>
      <c r="H66" s="136"/>
      <c r="I66" s="136"/>
      <c r="J66" s="136"/>
      <c r="K66" s="136"/>
      <c r="L66" s="136"/>
      <c r="M66" s="136"/>
      <c r="N66" s="136"/>
      <c r="O66" s="136"/>
      <c r="P66" s="136"/>
      <c r="Q66" s="136"/>
      <c r="R66" s="136"/>
      <c r="S66" s="136"/>
      <c r="T66" s="136"/>
      <c r="U66" s="136"/>
      <c r="V66" s="136"/>
      <c r="W66" s="136"/>
      <c r="X66" s="136"/>
      <c r="Y66" s="14"/>
      <c r="Z66" s="14"/>
      <c r="AA66" s="136"/>
      <c r="AB66" s="136"/>
      <c r="AC66" s="136"/>
    </row>
    <row r="67" spans="1:29" ht="15.75" customHeight="1">
      <c r="A67" s="53" t="s">
        <v>54</v>
      </c>
      <c r="B67" s="142">
        <v>69</v>
      </c>
      <c r="C67" s="142">
        <v>61</v>
      </c>
      <c r="D67" s="142">
        <f>SUM(B67:C67)</f>
        <v>130</v>
      </c>
      <c r="E67" s="136"/>
      <c r="F67" s="136"/>
      <c r="H67" s="136"/>
      <c r="I67" s="136"/>
      <c r="J67" s="136"/>
      <c r="K67" s="136"/>
      <c r="L67" s="136"/>
      <c r="M67" s="136"/>
      <c r="N67" s="136"/>
      <c r="O67" s="136"/>
      <c r="P67" s="136"/>
      <c r="Q67" s="136"/>
      <c r="R67" s="136"/>
      <c r="S67" s="136"/>
      <c r="T67" s="136"/>
      <c r="U67" s="136"/>
      <c r="V67" s="136"/>
      <c r="W67" s="136"/>
      <c r="X67" s="136"/>
      <c r="Y67" s="14"/>
      <c r="Z67" s="14"/>
      <c r="AA67" s="136"/>
      <c r="AB67" s="136"/>
      <c r="AC67" s="136"/>
    </row>
    <row r="68" spans="1:29" ht="34.15" customHeight="1">
      <c r="A68" s="25" t="s">
        <v>55</v>
      </c>
      <c r="B68" s="153">
        <v>0.33</v>
      </c>
      <c r="C68" s="153">
        <v>0.44</v>
      </c>
      <c r="D68" s="153"/>
      <c r="E68" s="136"/>
      <c r="F68" s="136"/>
      <c r="H68" s="136"/>
      <c r="I68" s="136"/>
      <c r="J68" s="136"/>
      <c r="K68" s="136"/>
      <c r="L68" s="136"/>
      <c r="M68" s="136"/>
      <c r="N68" s="136"/>
      <c r="O68" s="136"/>
      <c r="P68" s="136"/>
      <c r="Q68" s="136"/>
      <c r="R68" s="136"/>
      <c r="S68" s="136"/>
      <c r="T68" s="136"/>
      <c r="U68" s="136"/>
      <c r="V68" s="136"/>
      <c r="W68" s="136"/>
      <c r="X68" s="136"/>
      <c r="Y68" s="14"/>
      <c r="Z68" s="14"/>
      <c r="AA68" s="136"/>
      <c r="AB68" s="136"/>
      <c r="AC68" s="136"/>
    </row>
    <row r="69" spans="1:29" ht="28.9">
      <c r="A69" s="24" t="s">
        <v>56</v>
      </c>
      <c r="B69" s="78">
        <f>B68*B67</f>
        <v>22.77</v>
      </c>
      <c r="C69" s="78">
        <f>C68*C67</f>
        <v>26.84</v>
      </c>
      <c r="D69" s="78">
        <f>B69+C69</f>
        <v>49.61</v>
      </c>
      <c r="E69"/>
      <c r="F69" s="136"/>
      <c r="H69" s="136"/>
      <c r="I69" s="136"/>
      <c r="J69" s="136"/>
      <c r="K69" s="136"/>
      <c r="L69" s="136"/>
      <c r="M69" s="136"/>
      <c r="N69" s="136"/>
      <c r="O69" s="136"/>
      <c r="P69" s="136"/>
      <c r="Q69" s="136"/>
      <c r="R69" s="136"/>
      <c r="S69" s="136"/>
      <c r="T69" s="136"/>
      <c r="U69" s="136"/>
      <c r="V69" s="136"/>
      <c r="W69" s="136"/>
      <c r="X69" s="136"/>
      <c r="Y69" s="14"/>
      <c r="Z69" s="14"/>
      <c r="AA69" s="136"/>
      <c r="AB69" s="136"/>
      <c r="AC69" s="136"/>
    </row>
    <row r="70" spans="1:29" ht="38.1" customHeight="1">
      <c r="A70" s="25" t="s">
        <v>57</v>
      </c>
      <c r="B70" s="54">
        <v>0.15432200000000007</v>
      </c>
      <c r="C70" s="54">
        <v>8.818400000000004E-2</v>
      </c>
      <c r="D70" s="153"/>
      <c r="E70" s="136"/>
      <c r="F70" s="136"/>
      <c r="H70" s="136"/>
      <c r="I70" s="136"/>
      <c r="J70" s="136"/>
      <c r="K70" s="136"/>
      <c r="L70" s="136"/>
      <c r="M70" s="136"/>
      <c r="N70" s="136"/>
      <c r="O70" s="136"/>
      <c r="P70" s="136"/>
      <c r="Q70" s="136"/>
      <c r="R70" s="136"/>
      <c r="S70" s="136"/>
      <c r="T70" s="136"/>
      <c r="U70" s="136"/>
      <c r="V70" s="136"/>
      <c r="W70" s="136"/>
      <c r="X70" s="136"/>
      <c r="Y70" s="14"/>
      <c r="Z70" s="14"/>
      <c r="AA70" s="136"/>
      <c r="AB70" s="136"/>
      <c r="AC70" s="136"/>
    </row>
    <row r="71" spans="1:29" ht="36" customHeight="1">
      <c r="A71" s="17" t="s">
        <v>58</v>
      </c>
      <c r="B71" s="55">
        <f>B67*B70</f>
        <v>10.648218000000005</v>
      </c>
      <c r="C71" s="55">
        <f>C67*C70</f>
        <v>5.3792240000000024</v>
      </c>
      <c r="D71" s="55">
        <f>B71+C71</f>
        <v>16.027442000000008</v>
      </c>
      <c r="E71" s="136"/>
      <c r="F71" s="136"/>
      <c r="H71" s="136"/>
      <c r="I71" s="136"/>
      <c r="J71" s="136"/>
      <c r="K71" s="136"/>
      <c r="L71" s="136"/>
      <c r="M71" s="136"/>
      <c r="N71" s="136"/>
      <c r="O71" s="136"/>
      <c r="P71" s="136"/>
      <c r="Q71" s="136"/>
      <c r="R71" s="136"/>
      <c r="S71" s="136"/>
      <c r="T71" s="136"/>
      <c r="U71" s="136"/>
      <c r="V71" s="136"/>
      <c r="W71" s="136"/>
      <c r="X71" s="136"/>
      <c r="Y71" s="14"/>
      <c r="Z71" s="14"/>
      <c r="AA71" s="136"/>
      <c r="AB71" s="136"/>
      <c r="AC71" s="136"/>
    </row>
    <row r="72" spans="1:29" ht="33" customHeight="1">
      <c r="A72" s="24" t="s">
        <v>59</v>
      </c>
      <c r="B72" s="56">
        <f>B71*$C10</f>
        <v>39.930817500000018</v>
      </c>
      <c r="C72" s="56">
        <f>C71*$C10</f>
        <v>20.172090000000008</v>
      </c>
      <c r="D72" s="56">
        <f>D71*$C10</f>
        <v>60.102907500000029</v>
      </c>
      <c r="E72" s="136"/>
      <c r="F72" s="136"/>
      <c r="H72" s="136"/>
      <c r="I72" s="136"/>
      <c r="J72" s="136"/>
      <c r="K72" s="136"/>
      <c r="L72" s="136"/>
      <c r="M72" s="136"/>
      <c r="N72" s="136"/>
      <c r="O72" s="136"/>
      <c r="P72" s="136"/>
      <c r="Q72" s="136"/>
      <c r="R72" s="136"/>
      <c r="S72" s="136"/>
      <c r="T72" s="136"/>
      <c r="U72" s="136"/>
      <c r="V72" s="136"/>
      <c r="W72" s="136"/>
      <c r="X72" s="136"/>
      <c r="Y72" s="14"/>
      <c r="Z72" s="14"/>
      <c r="AA72" s="136"/>
      <c r="AB72" s="136"/>
      <c r="AC72" s="136"/>
    </row>
    <row r="73" spans="1:29">
      <c r="A73" s="21" t="s">
        <v>60</v>
      </c>
      <c r="B73" s="19"/>
      <c r="C73" s="19"/>
      <c r="D73" s="144"/>
      <c r="E73" s="136"/>
      <c r="F73" s="136"/>
      <c r="H73" s="136"/>
      <c r="I73" s="136"/>
      <c r="J73" s="136"/>
      <c r="K73" s="136"/>
      <c r="L73" s="136"/>
      <c r="M73" s="136"/>
      <c r="N73" s="136"/>
      <c r="O73" s="136"/>
      <c r="P73" s="136"/>
      <c r="Q73" s="136"/>
      <c r="R73" s="136"/>
      <c r="S73" s="136"/>
      <c r="T73" s="136"/>
      <c r="U73" s="136"/>
      <c r="V73" s="136"/>
      <c r="W73" s="136"/>
      <c r="X73" s="136"/>
      <c r="Y73" s="14"/>
      <c r="Z73" s="14"/>
      <c r="AA73" s="136"/>
      <c r="AB73" s="136"/>
      <c r="AC73" s="136"/>
    </row>
    <row r="74" spans="1:29">
      <c r="A74" s="21"/>
      <c r="B74" s="19"/>
      <c r="C74" s="19"/>
      <c r="D74" s="144"/>
      <c r="E74" s="136"/>
      <c r="F74" s="136"/>
      <c r="H74" s="136"/>
      <c r="I74" s="136"/>
      <c r="J74" s="136"/>
      <c r="K74" s="136"/>
      <c r="L74" s="136"/>
      <c r="M74" s="136"/>
      <c r="N74" s="136"/>
      <c r="O74" s="136"/>
      <c r="P74" s="136"/>
      <c r="Q74" s="136"/>
      <c r="R74" s="136"/>
      <c r="S74" s="136"/>
      <c r="T74" s="136"/>
      <c r="U74" s="136"/>
      <c r="V74" s="136"/>
      <c r="W74" s="136"/>
      <c r="X74" s="136"/>
      <c r="Y74" s="14"/>
      <c r="Z74" s="14"/>
      <c r="AA74" s="136"/>
      <c r="AB74" s="136"/>
      <c r="AC74" s="136"/>
    </row>
    <row r="75" spans="1:29" s="35" customFormat="1" ht="18">
      <c r="A75" s="33" t="s">
        <v>61</v>
      </c>
      <c r="B75" s="33"/>
      <c r="C75" s="33"/>
      <c r="D75" s="33"/>
      <c r="E75" s="33"/>
      <c r="F75" s="33"/>
      <c r="G75" s="110"/>
      <c r="H75" s="48"/>
    </row>
    <row r="76" spans="1:29" s="35" customFormat="1" ht="34.9" customHeight="1">
      <c r="A76" s="204" t="s">
        <v>62</v>
      </c>
      <c r="B76" s="204"/>
      <c r="C76" s="204"/>
      <c r="D76" s="204"/>
      <c r="E76" s="204"/>
      <c r="F76" s="204"/>
      <c r="G76" s="204"/>
      <c r="H76" s="204"/>
    </row>
    <row r="77" spans="1:29" ht="52.5" customHeight="1">
      <c r="A77" s="136"/>
      <c r="B77" s="16" t="s">
        <v>63</v>
      </c>
      <c r="C77" s="16" t="s">
        <v>64</v>
      </c>
      <c r="D77" s="16" t="s">
        <v>65</v>
      </c>
      <c r="E77" s="16" t="s">
        <v>66</v>
      </c>
      <c r="F77" s="42" t="s">
        <v>67</v>
      </c>
      <c r="G77" s="49" t="s">
        <v>68</v>
      </c>
      <c r="H77" s="49" t="s">
        <v>69</v>
      </c>
      <c r="I77" s="136"/>
      <c r="J77" s="136"/>
      <c r="K77" s="136"/>
      <c r="L77" s="136"/>
      <c r="M77" s="136"/>
      <c r="N77" s="136"/>
      <c r="O77" s="136"/>
      <c r="P77" s="136"/>
      <c r="Q77" s="136"/>
      <c r="R77" s="136"/>
      <c r="S77" s="136"/>
      <c r="T77" s="136"/>
      <c r="U77" s="136"/>
      <c r="V77" s="136"/>
      <c r="W77" s="136"/>
      <c r="X77" s="136"/>
      <c r="Y77" s="136"/>
      <c r="Z77" s="136"/>
      <c r="AA77" s="136"/>
      <c r="AB77" s="136"/>
      <c r="AC77" s="136"/>
    </row>
    <row r="78" spans="1:29" ht="15" customHeight="1">
      <c r="A78" s="3" t="s">
        <v>70</v>
      </c>
      <c r="B78" s="154">
        <f>B36/C8</f>
        <v>228.95</v>
      </c>
      <c r="C78" s="154">
        <f>IF(A41=FALSE,(B38+B37)/C8,(B39+B37)/C8)</f>
        <v>2.5</v>
      </c>
      <c r="D78" s="154">
        <f>B62/C8</f>
        <v>20</v>
      </c>
      <c r="E78" s="154">
        <f>$D$72</f>
        <v>60.102907500000029</v>
      </c>
      <c r="F78" s="22">
        <f>(B78-D78)/E78</f>
        <v>3.4765373039565497</v>
      </c>
      <c r="G78" s="50">
        <f>$E78*5-($B78-$D78)-$C78*5</f>
        <v>79.064537500000142</v>
      </c>
      <c r="H78" s="50">
        <f>$E78*7-($B78-$D78)-$C78*7</f>
        <v>194.27035250000023</v>
      </c>
      <c r="I78" s="136"/>
      <c r="J78" s="136"/>
      <c r="K78" s="136"/>
      <c r="L78" s="136"/>
      <c r="M78" s="136"/>
      <c r="N78" s="136"/>
      <c r="O78" s="136"/>
      <c r="P78" s="136"/>
      <c r="Q78" s="136"/>
      <c r="R78" s="136"/>
      <c r="S78" s="136"/>
      <c r="T78" s="136"/>
      <c r="U78" s="136"/>
      <c r="V78" s="136"/>
      <c r="W78" s="136"/>
      <c r="X78" s="136"/>
      <c r="Y78" s="136"/>
      <c r="Z78" s="136"/>
      <c r="AA78" s="136"/>
      <c r="AB78" s="136"/>
      <c r="AC78" s="136"/>
    </row>
    <row r="79" spans="1:29" ht="15" customHeight="1">
      <c r="A79" s="3" t="s">
        <v>71</v>
      </c>
      <c r="B79" s="154">
        <f>E36/C8</f>
        <v>208.95</v>
      </c>
      <c r="C79" s="154">
        <f>IF(D41=FALSE,(E38+E37)/C8,(E39+E37)/C8)</f>
        <v>2.5</v>
      </c>
      <c r="D79" s="154">
        <f>C62/C8</f>
        <v>30</v>
      </c>
      <c r="E79" s="154">
        <f>$D$72</f>
        <v>60.102907500000029</v>
      </c>
      <c r="F79" s="22">
        <f>(B79-D79)/E79</f>
        <v>2.9773933981479996</v>
      </c>
      <c r="G79" s="50">
        <f>$E79*5-($B79-$D79)-$C79*5</f>
        <v>109.06453750000014</v>
      </c>
      <c r="H79" s="50">
        <f>$E79*7-($B79-$D79)-$C79*7</f>
        <v>224.27035250000023</v>
      </c>
      <c r="I79" s="136"/>
      <c r="J79" s="136"/>
      <c r="K79" s="136"/>
      <c r="L79" s="136"/>
      <c r="M79" s="136"/>
      <c r="N79" s="136"/>
      <c r="O79" s="136"/>
      <c r="P79" s="136"/>
      <c r="Q79" s="136"/>
      <c r="R79" s="136"/>
      <c r="S79" s="136"/>
      <c r="T79" s="136"/>
      <c r="U79" s="136"/>
      <c r="V79" s="136"/>
      <c r="W79" s="136"/>
      <c r="X79" s="136"/>
      <c r="Y79" s="136"/>
      <c r="Z79" s="136"/>
      <c r="AA79" s="136"/>
      <c r="AB79" s="136"/>
      <c r="AC79" s="136"/>
    </row>
    <row r="80" spans="1:29" ht="15" customHeight="1">
      <c r="A80" s="3" t="s">
        <v>72</v>
      </c>
      <c r="B80" s="154">
        <f>B52/C8</f>
        <v>328.95</v>
      </c>
      <c r="C80" s="154">
        <f>IF(A57=FALSE,(B54+B53)/C8,(B55+B53)/C8)</f>
        <v>2.5</v>
      </c>
      <c r="D80" s="154">
        <f>D62/C8</f>
        <v>50</v>
      </c>
      <c r="E80" s="154">
        <f>$D$72</f>
        <v>60.102907500000029</v>
      </c>
      <c r="F80" s="22">
        <f>(B80-D80)/E80</f>
        <v>4.6412064175098324</v>
      </c>
      <c r="G80" s="50">
        <f>$E80*5-($B80-$D80)-$C80*5</f>
        <v>9.0645375000001422</v>
      </c>
      <c r="H80" s="50">
        <f>$E80*7-($B80-$D80)-$C80*7</f>
        <v>124.27035250000023</v>
      </c>
      <c r="I80" s="136"/>
      <c r="J80" s="136"/>
      <c r="K80" s="136"/>
      <c r="L80" s="136"/>
      <c r="M80" s="136"/>
      <c r="N80" s="136"/>
      <c r="O80" s="136"/>
      <c r="P80" s="136"/>
      <c r="Q80" s="136"/>
      <c r="R80" s="136"/>
      <c r="S80" s="136"/>
      <c r="T80" s="136"/>
      <c r="U80" s="136"/>
      <c r="V80" s="136"/>
      <c r="W80" s="136"/>
      <c r="X80" s="136"/>
      <c r="Y80" s="136"/>
      <c r="Z80" s="136"/>
      <c r="AA80" s="136"/>
      <c r="AB80" s="136"/>
      <c r="AC80" s="136"/>
    </row>
    <row r="81" spans="1:29" ht="16.149999999999999" customHeight="1" thickBot="1">
      <c r="A81" s="116" t="s">
        <v>73</v>
      </c>
      <c r="B81" s="155">
        <f>E52/C8</f>
        <v>303.95</v>
      </c>
      <c r="C81" s="155">
        <f>IF(D57=FALSE,(E54+E53)/C8,(E55+E53)/C8)</f>
        <v>2.5</v>
      </c>
      <c r="D81" s="155">
        <f>E62/C8</f>
        <v>50.01</v>
      </c>
      <c r="E81" s="155">
        <f>$D$72</f>
        <v>60.102907500000029</v>
      </c>
      <c r="F81" s="43">
        <f>(B81-D81)/E81</f>
        <v>4.2250867813674384</v>
      </c>
      <c r="G81" s="51">
        <f>$E81*5-($B81-$D81)-$C81*5</f>
        <v>34.074537500000133</v>
      </c>
      <c r="H81" s="51">
        <f>$E81*7-($B81-$D81)-$C81*7</f>
        <v>149.28035250000022</v>
      </c>
      <c r="I81" s="136"/>
      <c r="J81" s="136"/>
      <c r="K81" s="136"/>
      <c r="L81" s="136"/>
      <c r="M81" s="136"/>
      <c r="N81" s="136"/>
      <c r="O81" s="136"/>
      <c r="P81" s="136"/>
      <c r="Q81" s="136"/>
      <c r="R81" s="136"/>
      <c r="S81" s="136"/>
      <c r="T81" s="136"/>
      <c r="U81" s="136"/>
      <c r="V81" s="136"/>
      <c r="W81" s="136"/>
      <c r="X81" s="136"/>
      <c r="Y81" s="136"/>
      <c r="Z81" s="136"/>
      <c r="AA81" s="136"/>
      <c r="AB81" s="136"/>
      <c r="AC81" s="136"/>
    </row>
    <row r="82" spans="1:29">
      <c r="A82" s="136"/>
      <c r="B82" s="136"/>
      <c r="C82" s="156"/>
      <c r="D82" s="156"/>
      <c r="E82" s="156"/>
      <c r="F82" s="156"/>
      <c r="G82" s="111"/>
      <c r="H82" s="136"/>
      <c r="I82" s="136"/>
      <c r="J82" s="136"/>
      <c r="K82" s="136"/>
      <c r="L82" s="136"/>
      <c r="M82" s="136"/>
      <c r="N82" s="136"/>
      <c r="O82" s="136"/>
      <c r="P82" s="136"/>
      <c r="Q82" s="136"/>
      <c r="R82" s="136"/>
      <c r="S82" s="136"/>
      <c r="T82" s="136"/>
      <c r="U82" s="136"/>
      <c r="V82" s="136"/>
      <c r="W82" s="136"/>
      <c r="X82" s="136"/>
      <c r="Y82" s="136"/>
      <c r="Z82" s="136"/>
      <c r="AA82" s="136"/>
      <c r="AB82" s="136"/>
      <c r="AC82" s="136"/>
    </row>
    <row r="83" spans="1:29" ht="15" customHeight="1">
      <c r="A83" s="157"/>
      <c r="B83" s="136"/>
      <c r="C83" s="136"/>
      <c r="D83" s="156"/>
      <c r="E83" s="136"/>
      <c r="F83" s="136"/>
      <c r="H83" s="136"/>
      <c r="I83" s="136"/>
      <c r="J83" s="136"/>
      <c r="K83" s="136"/>
      <c r="L83" s="136"/>
      <c r="M83" s="136"/>
      <c r="N83" s="136"/>
      <c r="O83" s="136"/>
      <c r="P83" s="136"/>
      <c r="Q83" s="136"/>
      <c r="R83" s="136"/>
      <c r="S83" s="136"/>
      <c r="T83" s="136"/>
      <c r="U83" s="136"/>
      <c r="V83" s="136"/>
      <c r="W83" s="136"/>
      <c r="X83" s="136"/>
      <c r="Y83" s="136"/>
      <c r="Z83" s="5"/>
      <c r="AA83" s="136"/>
      <c r="AB83" s="136"/>
      <c r="AC83" s="136"/>
    </row>
    <row r="84" spans="1:29">
      <c r="A84" s="136"/>
      <c r="B84" s="136"/>
      <c r="C84" s="136"/>
      <c r="D84" s="156"/>
      <c r="E84" s="136"/>
      <c r="F84" s="136"/>
      <c r="H84" s="136"/>
      <c r="I84" s="136"/>
      <c r="J84" s="136"/>
      <c r="K84" s="136"/>
      <c r="L84" s="136"/>
      <c r="M84" s="136"/>
      <c r="N84" s="136"/>
      <c r="O84" s="136"/>
      <c r="P84" s="136"/>
      <c r="Q84" s="136"/>
      <c r="R84" s="136"/>
      <c r="S84" s="136"/>
      <c r="T84" s="136"/>
      <c r="U84" s="136"/>
      <c r="V84" s="136"/>
      <c r="W84" s="136"/>
      <c r="X84" s="136"/>
      <c r="Y84" s="136"/>
      <c r="Z84" s="1"/>
      <c r="AA84" s="136"/>
      <c r="AB84" s="136"/>
      <c r="AC84" s="158"/>
    </row>
    <row r="85" spans="1:29" ht="28.15" customHeight="1">
      <c r="A85" s="157"/>
      <c r="B85" s="136"/>
      <c r="C85" s="136"/>
      <c r="D85" s="136"/>
      <c r="E85" s="136"/>
      <c r="F85" s="136"/>
      <c r="H85" s="136"/>
      <c r="I85" s="136"/>
      <c r="J85" s="136"/>
      <c r="K85" s="136"/>
      <c r="L85" s="136"/>
      <c r="M85" s="136"/>
      <c r="N85" s="136"/>
      <c r="O85" s="136"/>
      <c r="P85" s="136"/>
      <c r="Q85" s="136"/>
      <c r="R85" s="136"/>
      <c r="S85" s="136"/>
      <c r="T85" s="136"/>
      <c r="U85" s="136"/>
      <c r="V85" s="136"/>
      <c r="W85" s="136"/>
      <c r="X85" s="136"/>
      <c r="Y85" s="136"/>
      <c r="Z85" s="136"/>
      <c r="AA85" s="136"/>
      <c r="AB85" s="136"/>
      <c r="AC85" s="136"/>
    </row>
    <row r="86" spans="1:29" ht="15" customHeight="1">
      <c r="A86" s="136"/>
      <c r="B86" s="136"/>
      <c r="C86" s="136"/>
      <c r="D86" s="136"/>
      <c r="E86" s="136"/>
      <c r="F86" s="136"/>
      <c r="H86" s="136"/>
      <c r="I86" s="136"/>
      <c r="J86" s="136"/>
      <c r="K86" s="136"/>
      <c r="L86" s="136"/>
      <c r="M86" s="136"/>
      <c r="N86" s="136"/>
      <c r="O86" s="136"/>
      <c r="P86" s="136"/>
      <c r="Q86" s="136"/>
      <c r="R86" s="136"/>
      <c r="S86" s="136"/>
      <c r="T86" s="136"/>
      <c r="U86" s="136"/>
      <c r="V86" s="136"/>
      <c r="W86" s="136"/>
      <c r="X86" s="136"/>
      <c r="Y86" s="136"/>
      <c r="Z86" s="136"/>
      <c r="AA86" s="136"/>
      <c r="AB86" s="136"/>
      <c r="AC86" s="136"/>
    </row>
    <row r="87" spans="1:29" ht="15" customHeight="1">
      <c r="A87" s="136"/>
      <c r="B87" s="136"/>
      <c r="C87" s="136"/>
      <c r="D87" s="136"/>
      <c r="E87" s="136"/>
      <c r="F87" s="136"/>
      <c r="H87" s="136"/>
      <c r="I87" s="136"/>
      <c r="J87" s="136"/>
      <c r="K87" s="136"/>
      <c r="L87" s="136"/>
      <c r="M87" s="136"/>
      <c r="N87" s="136"/>
      <c r="O87" s="136"/>
      <c r="P87" s="136"/>
      <c r="Q87" s="136"/>
      <c r="R87" s="136"/>
      <c r="S87" s="136"/>
      <c r="T87" s="136"/>
      <c r="U87" s="136"/>
      <c r="V87" s="136"/>
      <c r="W87" s="136"/>
      <c r="X87" s="136"/>
      <c r="Y87" s="136"/>
      <c r="Z87" s="136"/>
      <c r="AA87" s="136"/>
      <c r="AB87" s="136"/>
      <c r="AC87" s="136"/>
    </row>
    <row r="88" spans="1:29" ht="30" customHeight="1">
      <c r="A88" s="136"/>
      <c r="B88" s="136"/>
      <c r="C88" s="136"/>
      <c r="D88" s="136"/>
      <c r="E88" s="136"/>
      <c r="F88" s="136"/>
      <c r="H88" s="136"/>
      <c r="I88" s="136"/>
      <c r="J88" s="136"/>
      <c r="K88" s="136"/>
      <c r="L88" s="136"/>
      <c r="M88" s="136"/>
      <c r="N88" s="136"/>
      <c r="O88" s="136"/>
      <c r="P88" s="136"/>
      <c r="Q88" s="136"/>
      <c r="R88" s="136"/>
      <c r="S88" s="136"/>
      <c r="T88" s="136"/>
      <c r="U88" s="136"/>
      <c r="V88" s="136"/>
      <c r="W88" s="136"/>
      <c r="X88" s="136"/>
      <c r="Y88" s="136"/>
      <c r="Z88" s="136"/>
      <c r="AA88" s="136"/>
      <c r="AB88" s="136"/>
      <c r="AC88" s="136"/>
    </row>
    <row r="89" spans="1:29" ht="15" customHeight="1">
      <c r="A89" s="136"/>
      <c r="B89" s="136"/>
      <c r="C89" s="136"/>
      <c r="D89" s="136"/>
      <c r="E89" s="136"/>
      <c r="F89" s="136"/>
      <c r="H89" s="136"/>
      <c r="I89" s="136"/>
      <c r="J89" s="136"/>
      <c r="K89" s="136"/>
      <c r="L89" s="136"/>
      <c r="M89" s="136"/>
      <c r="N89" s="136"/>
      <c r="O89" s="136"/>
      <c r="P89" s="136"/>
      <c r="Q89" s="136"/>
      <c r="R89" s="136"/>
      <c r="S89" s="136"/>
      <c r="T89" s="136"/>
      <c r="U89" s="136"/>
      <c r="V89" s="136"/>
      <c r="W89" s="136"/>
      <c r="X89" s="136"/>
      <c r="Y89" s="136"/>
      <c r="Z89" s="136"/>
      <c r="AA89" s="136"/>
      <c r="AB89" s="136"/>
      <c r="AC89" s="136"/>
    </row>
    <row r="90" spans="1:29">
      <c r="A90" s="136"/>
      <c r="B90" s="136"/>
      <c r="C90" s="136"/>
      <c r="D90" s="136"/>
      <c r="E90" s="136"/>
      <c r="F90" s="136"/>
      <c r="H90" s="136"/>
      <c r="I90" s="136"/>
      <c r="J90" s="136"/>
      <c r="K90" s="136"/>
      <c r="L90" s="136"/>
      <c r="M90" s="136"/>
      <c r="N90" s="136"/>
      <c r="O90" s="136"/>
      <c r="P90" s="136"/>
      <c r="Q90" s="136"/>
      <c r="R90" s="136"/>
      <c r="S90" s="3"/>
      <c r="T90" s="3"/>
      <c r="U90" s="159"/>
      <c r="V90" s="160"/>
      <c r="W90" s="160"/>
      <c r="X90" s="160"/>
      <c r="Y90" s="136"/>
      <c r="Z90" s="136"/>
      <c r="AA90" s="136"/>
      <c r="AB90" s="136"/>
      <c r="AC90" s="136"/>
    </row>
    <row r="91" spans="1:29" ht="15" customHeight="1">
      <c r="A91" s="136"/>
      <c r="B91" s="136"/>
      <c r="C91" s="136"/>
      <c r="D91" s="136"/>
      <c r="E91" s="136"/>
      <c r="F91" s="136"/>
      <c r="H91" s="136"/>
      <c r="I91" s="136"/>
      <c r="J91" s="136"/>
      <c r="K91" s="136"/>
      <c r="L91" s="136"/>
      <c r="M91" s="136"/>
      <c r="N91" s="136"/>
      <c r="O91" s="136"/>
      <c r="P91" s="136"/>
      <c r="Q91" s="136"/>
      <c r="R91" s="136"/>
      <c r="S91" s="137"/>
      <c r="T91" s="136"/>
      <c r="U91" s="158"/>
      <c r="V91" s="142"/>
      <c r="W91" s="7"/>
      <c r="X91" s="2"/>
      <c r="Y91" s="136"/>
      <c r="Z91" s="136"/>
      <c r="AA91" s="136"/>
      <c r="AB91" s="136"/>
      <c r="AC91" s="136"/>
    </row>
    <row r="92" spans="1:29">
      <c r="A92" s="136"/>
      <c r="B92" s="136"/>
      <c r="C92" s="136"/>
      <c r="D92" s="136"/>
      <c r="E92" s="136"/>
      <c r="F92" s="136"/>
      <c r="H92" s="136"/>
      <c r="I92" s="136"/>
      <c r="J92" s="136"/>
      <c r="K92" s="136"/>
      <c r="L92" s="136"/>
      <c r="M92" s="136"/>
      <c r="N92" s="136"/>
      <c r="O92" s="136"/>
      <c r="P92" s="136"/>
      <c r="Q92" s="136"/>
      <c r="R92" s="136"/>
      <c r="S92"/>
      <c r="T92" s="136"/>
      <c r="U92" s="158"/>
      <c r="V92" s="142"/>
      <c r="W92" s="158"/>
      <c r="X92" s="142"/>
      <c r="Y92" s="136"/>
      <c r="Z92" s="136"/>
      <c r="AA92" s="136"/>
      <c r="AB92" s="136"/>
      <c r="AC92" s="136"/>
    </row>
    <row r="93" spans="1:29">
      <c r="A93" s="136"/>
      <c r="B93" s="136"/>
      <c r="C93" s="136"/>
      <c r="D93" s="136"/>
      <c r="E93" s="136"/>
      <c r="F93" s="136"/>
      <c r="H93" s="136"/>
      <c r="I93" s="136"/>
      <c r="J93" s="136"/>
      <c r="K93" s="136"/>
      <c r="L93" s="136"/>
      <c r="M93" s="136"/>
      <c r="N93" s="136"/>
      <c r="O93" s="136"/>
      <c r="P93" s="136"/>
      <c r="Q93" s="136"/>
      <c r="R93" s="136"/>
      <c r="S93"/>
      <c r="T93" s="136"/>
      <c r="U93" s="158"/>
      <c r="V93" s="7"/>
      <c r="W93" s="158"/>
      <c r="X93" s="7"/>
      <c r="Y93" s="136"/>
      <c r="Z93" s="136"/>
      <c r="AA93" s="136"/>
      <c r="AB93" s="136"/>
      <c r="AC93" s="136"/>
    </row>
    <row r="94" spans="1:29">
      <c r="A94" s="136"/>
      <c r="B94" s="136"/>
      <c r="C94" s="136"/>
      <c r="D94" s="136"/>
      <c r="E94" s="136"/>
      <c r="F94" s="136"/>
      <c r="H94" s="136"/>
      <c r="I94" s="136"/>
      <c r="J94" s="136"/>
      <c r="K94" s="136"/>
      <c r="L94" s="136"/>
      <c r="M94" s="136"/>
      <c r="N94" s="136"/>
      <c r="O94" s="136"/>
      <c r="P94" s="136"/>
      <c r="Q94" s="136"/>
      <c r="R94" s="136"/>
      <c r="S94"/>
      <c r="T94"/>
      <c r="U94" s="10"/>
      <c r="V94" s="2"/>
      <c r="W94" s="8"/>
      <c r="X94" s="8"/>
      <c r="Y94" s="136"/>
      <c r="Z94" s="136"/>
      <c r="AA94" s="136"/>
      <c r="AB94" s="136"/>
      <c r="AC94" s="136"/>
    </row>
    <row r="95" spans="1:29">
      <c r="A95" s="136"/>
      <c r="B95" s="136"/>
      <c r="C95" s="136"/>
      <c r="D95" s="136"/>
      <c r="E95" s="136"/>
      <c r="F95" s="136"/>
      <c r="H95" s="136"/>
      <c r="I95" s="136"/>
      <c r="J95" s="136"/>
      <c r="K95" s="136"/>
      <c r="L95" s="136"/>
      <c r="M95" s="136"/>
      <c r="N95" s="136"/>
      <c r="O95" s="136"/>
      <c r="P95" s="136"/>
      <c r="Q95" s="136"/>
      <c r="R95" s="136"/>
      <c r="S95"/>
      <c r="T95"/>
      <c r="U95" s="2"/>
      <c r="V95" s="11"/>
      <c r="W95" s="8"/>
      <c r="X95" s="8"/>
      <c r="Y95" s="136"/>
      <c r="Z95" s="136"/>
      <c r="AA95" s="136"/>
      <c r="AB95" s="136"/>
      <c r="AC95" s="136"/>
    </row>
    <row r="96" spans="1:29">
      <c r="A96" s="136"/>
      <c r="B96" s="136"/>
      <c r="C96" s="136"/>
      <c r="D96" s="136"/>
      <c r="E96" s="136"/>
      <c r="F96" s="136"/>
      <c r="H96" s="136"/>
      <c r="I96" s="136"/>
      <c r="J96" s="136"/>
      <c r="K96" s="136"/>
      <c r="L96" s="136"/>
      <c r="M96" s="136"/>
      <c r="N96" s="136"/>
      <c r="O96" s="136"/>
      <c r="P96" s="136"/>
      <c r="Q96" s="136"/>
      <c r="R96" s="136"/>
      <c r="S96"/>
      <c r="T96"/>
      <c r="U96" s="8"/>
      <c r="V96" s="8"/>
      <c r="W96" s="12"/>
      <c r="X96" s="2"/>
      <c r="Y96" s="136"/>
      <c r="Z96" s="136"/>
      <c r="AA96" s="136"/>
      <c r="AB96" s="136"/>
      <c r="AC96" s="136"/>
    </row>
    <row r="97" spans="19:24">
      <c r="S97" s="6"/>
      <c r="T97"/>
      <c r="U97" s="8"/>
      <c r="V97" s="8"/>
      <c r="W97" s="2"/>
      <c r="X97" s="10"/>
    </row>
    <row r="98" spans="19:24">
      <c r="S98" s="5"/>
      <c r="T98" s="136"/>
      <c r="U98" s="142"/>
      <c r="V98" s="142"/>
      <c r="W98" s="142"/>
      <c r="X98" s="142"/>
    </row>
    <row r="99" spans="19:24">
      <c r="S99" s="9"/>
      <c r="T99" s="136"/>
      <c r="U99" s="161"/>
      <c r="V99" s="162"/>
      <c r="W99" s="154"/>
      <c r="X99" s="161"/>
    </row>
  </sheetData>
  <sheetProtection algorithmName="SHA-512" hashValue="dTO26AuO9rbkQAR9Z1ipNf67aB7OHkG7od0hcAag8DWqXzlkTFUWyeUdiOixGr2+VNqrhgUYtw7sRajzhX1pQA==" saltValue="2PPfcZ59h+UuUniUssi3YA==" spinCount="100000" sheet="1" objects="1" scenarios="1"/>
  <mergeCells count="32">
    <mergeCell ref="A15:B15"/>
    <mergeCell ref="A18:B18"/>
    <mergeCell ref="A13:D13"/>
    <mergeCell ref="A76:H76"/>
    <mergeCell ref="A17:D17"/>
    <mergeCell ref="A22:B22"/>
    <mergeCell ref="A30:A31"/>
    <mergeCell ref="A23:B23"/>
    <mergeCell ref="A25:F25"/>
    <mergeCell ref="A26:F26"/>
    <mergeCell ref="A27:F27"/>
    <mergeCell ref="A21:D21"/>
    <mergeCell ref="A20:D20"/>
    <mergeCell ref="A65:D65"/>
    <mergeCell ref="D30:D31"/>
    <mergeCell ref="A28:C28"/>
    <mergeCell ref="A7:B7"/>
    <mergeCell ref="A8:B8"/>
    <mergeCell ref="A14:B14"/>
    <mergeCell ref="A9:B9"/>
    <mergeCell ref="A10:B10"/>
    <mergeCell ref="A12:D12"/>
    <mergeCell ref="D28:F28"/>
    <mergeCell ref="A46:A47"/>
    <mergeCell ref="C38:C39"/>
    <mergeCell ref="F38:F39"/>
    <mergeCell ref="A59:E59"/>
    <mergeCell ref="A60:E60"/>
    <mergeCell ref="A43:F43"/>
    <mergeCell ref="F54:F55"/>
    <mergeCell ref="D46:D47"/>
    <mergeCell ref="C54:C55"/>
  </mergeCells>
  <conditionalFormatting sqref="A32:B32 D32:E32 A48:B48 D48:E48">
    <cfRule type="expression" dxfId="98" priority="136">
      <formula>$J$14=FALSE</formula>
    </cfRule>
  </conditionalFormatting>
  <conditionalFormatting sqref="A34:F34 A50:F50">
    <cfRule type="expression" dxfId="97" priority="138">
      <formula>$J$22=FALSE</formula>
    </cfRule>
  </conditionalFormatting>
  <conditionalFormatting sqref="B38">
    <cfRule type="expression" dxfId="96" priority="117">
      <formula>$A$41=TRUE</formula>
    </cfRule>
    <cfRule type="expression" dxfId="95" priority="116">
      <formula>$A$41=FALSE</formula>
    </cfRule>
  </conditionalFormatting>
  <conditionalFormatting sqref="B39 B62:E62">
    <cfRule type="expression" dxfId="94" priority="119">
      <formula>$A$41=FALSE</formula>
    </cfRule>
    <cfRule type="expression" dxfId="93" priority="118">
      <formula>$A$41=TRUE</formula>
    </cfRule>
  </conditionalFormatting>
  <conditionalFormatting sqref="B54">
    <cfRule type="expression" dxfId="92" priority="47">
      <formula>$A$57=FALSE</formula>
    </cfRule>
    <cfRule type="expression" dxfId="91" priority="48">
      <formula>$A$57=TRUE</formula>
    </cfRule>
  </conditionalFormatting>
  <conditionalFormatting sqref="B55">
    <cfRule type="expression" dxfId="90" priority="49">
      <formula>$A$57=TRUE</formula>
    </cfRule>
    <cfRule type="expression" dxfId="89" priority="50">
      <formula>$A$57=FALSE</formula>
    </cfRule>
  </conditionalFormatting>
  <conditionalFormatting sqref="B31:C31">
    <cfRule type="expression" dxfId="88" priority="121">
      <formula>$A$40=TRUE</formula>
    </cfRule>
    <cfRule type="expression" dxfId="87" priority="120">
      <formula>$A$40=FALSE</formula>
    </cfRule>
  </conditionalFormatting>
  <conditionalFormatting sqref="B47:C47">
    <cfRule type="expression" dxfId="86" priority="62">
      <formula>$A$56=FALSE</formula>
    </cfRule>
    <cfRule type="expression" dxfId="85" priority="63">
      <formula>$A$56=TRUE</formula>
    </cfRule>
  </conditionalFormatting>
  <conditionalFormatting sqref="C30">
    <cfRule type="expression" dxfId="84" priority="125">
      <formula>$A$40=FALSE</formula>
    </cfRule>
    <cfRule type="expression" dxfId="83" priority="124">
      <formula>$A$40=TRUE</formula>
    </cfRule>
  </conditionalFormatting>
  <conditionalFormatting sqref="C32 F32 C48 F48">
    <cfRule type="expression" dxfId="82" priority="140">
      <formula>$J$14=FALSE</formula>
    </cfRule>
  </conditionalFormatting>
  <conditionalFormatting sqref="C46">
    <cfRule type="expression" dxfId="81" priority="66">
      <formula>$A$56=TRUE</formula>
    </cfRule>
    <cfRule type="expression" dxfId="80" priority="67">
      <formula>$A$56=FALSE</formula>
    </cfRule>
  </conditionalFormatting>
  <conditionalFormatting sqref="D15">
    <cfRule type="expression" dxfId="79" priority="142">
      <formula>$J$15=TRUE</formula>
    </cfRule>
    <cfRule type="expression" dxfId="78" priority="143">
      <formula>$J$15=FALSE</formula>
    </cfRule>
  </conditionalFormatting>
  <conditionalFormatting sqref="D18">
    <cfRule type="expression" dxfId="77" priority="144">
      <formula>$J$18=TRUE</formula>
    </cfRule>
    <cfRule type="expression" dxfId="76" priority="145">
      <formula>$J$18=FALSE</formula>
    </cfRule>
  </conditionalFormatting>
  <conditionalFormatting sqref="D23">
    <cfRule type="expression" dxfId="75" priority="147">
      <formula>$J$23=TRUE</formula>
    </cfRule>
    <cfRule type="expression" dxfId="74" priority="146">
      <formula>$J$23=FALSE</formula>
    </cfRule>
  </conditionalFormatting>
  <conditionalFormatting sqref="E38">
    <cfRule type="expression" dxfId="73" priority="52">
      <formula>$D$41=TRUE</formula>
    </cfRule>
    <cfRule type="expression" dxfId="72" priority="51">
      <formula>$D$41=FALSE</formula>
    </cfRule>
  </conditionalFormatting>
  <conditionalFormatting sqref="E39">
    <cfRule type="expression" dxfId="71" priority="56">
      <formula>$D$41=FALSE</formula>
    </cfRule>
    <cfRule type="expression" dxfId="70" priority="53">
      <formula>$D$41=TRUE</formula>
    </cfRule>
  </conditionalFormatting>
  <conditionalFormatting sqref="E54">
    <cfRule type="expression" dxfId="69" priority="24">
      <formula>$D$57=TRUE</formula>
    </cfRule>
    <cfRule type="expression" dxfId="68" priority="23">
      <formula>$D$57=FALSE</formula>
    </cfRule>
  </conditionalFormatting>
  <conditionalFormatting sqref="E55">
    <cfRule type="expression" dxfId="67" priority="26">
      <formula>$D$57=FALSE</formula>
    </cfRule>
    <cfRule type="expression" dxfId="66" priority="25">
      <formula>$D$57=TRUE</formula>
    </cfRule>
  </conditionalFormatting>
  <conditionalFormatting sqref="E31:F31">
    <cfRule type="expression" dxfId="65" priority="72">
      <formula>$D$40=FALSE</formula>
    </cfRule>
    <cfRule type="expression" dxfId="64" priority="73">
      <formula>$D$40=TRUE</formula>
    </cfRule>
  </conditionalFormatting>
  <conditionalFormatting sqref="E47:F47">
    <cfRule type="expression" dxfId="63" priority="16">
      <formula>$D$56=TRUE</formula>
    </cfRule>
    <cfRule type="expression" dxfId="62" priority="15">
      <formula>$D$56=FALSE</formula>
    </cfRule>
  </conditionalFormatting>
  <conditionalFormatting sqref="F30">
    <cfRule type="expression" dxfId="61" priority="39">
      <formula>$D$40=FALSE</formula>
    </cfRule>
    <cfRule type="expression" dxfId="60" priority="38">
      <formula>$D$40=TRUE</formula>
    </cfRule>
  </conditionalFormatting>
  <conditionalFormatting sqref="F46">
    <cfRule type="expression" dxfId="59" priority="22">
      <formula>$D$56=FALSE</formula>
    </cfRule>
    <cfRule type="expression" dxfId="58" priority="21">
      <formula>$D$56=TRUE</formula>
    </cfRule>
  </conditionalFormatting>
  <hyperlinks>
    <hyperlink ref="D7" r:id="rId1" xr:uid="{A8FBC13D-E6D4-4201-BAE7-101CA83F1D4A}"/>
  </hyperlinks>
  <pageMargins left="0.7" right="0.7" top="0.75" bottom="0.75" header="0.3" footer="0.3"/>
  <pageSetup scale="40" orientation="portrait" r:id="rId2"/>
  <rowBreaks count="1" manualBreakCount="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locked="0" defaultSize="0" autoFill="0" autoLine="0" autoPict="0">
                <anchor moveWithCells="1">
                  <from>
                    <xdr:col>2</xdr:col>
                    <xdr:colOff>525780</xdr:colOff>
                    <xdr:row>21</xdr:row>
                    <xdr:rowOff>129540</xdr:rowOff>
                  </from>
                  <to>
                    <xdr:col>2</xdr:col>
                    <xdr:colOff>1386840</xdr:colOff>
                    <xdr:row>21</xdr:row>
                    <xdr:rowOff>358140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2</xdr:col>
                    <xdr:colOff>518160</xdr:colOff>
                    <xdr:row>22</xdr:row>
                    <xdr:rowOff>144780</xdr:rowOff>
                  </from>
                  <to>
                    <xdr:col>2</xdr:col>
                    <xdr:colOff>1478280</xdr:colOff>
                    <xdr:row>22</xdr:row>
                    <xdr:rowOff>556260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2</xdr:col>
                    <xdr:colOff>594360</xdr:colOff>
                    <xdr:row>13</xdr:row>
                    <xdr:rowOff>137160</xdr:rowOff>
                  </from>
                  <to>
                    <xdr:col>2</xdr:col>
                    <xdr:colOff>1318260</xdr:colOff>
                    <xdr:row>13</xdr:row>
                    <xdr:rowOff>365760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2</xdr:col>
                    <xdr:colOff>480060</xdr:colOff>
                    <xdr:row>14</xdr:row>
                    <xdr:rowOff>137160</xdr:rowOff>
                  </from>
                  <to>
                    <xdr:col>2</xdr:col>
                    <xdr:colOff>1013460</xdr:colOff>
                    <xdr:row>14</xdr:row>
                    <xdr:rowOff>365760</xdr:rowOff>
                  </to>
                </anchor>
              </controlPr>
            </control>
          </mc:Choice>
        </mc:AlternateContent>
        <mc:AlternateContent xmlns:mc="http://schemas.openxmlformats.org/markup-compatibility/2006">
          <mc:Choice Requires="x14">
            <control shapeId="1044" r:id="rId9" name="Check Box 20">
              <controlPr locked="0" defaultSize="0" autoFill="0" autoLine="0" autoPict="0" altText="Use Default Maintenance Cost (2% of total initial cost) ">
                <anchor moveWithCells="1">
                  <from>
                    <xdr:col>0</xdr:col>
                    <xdr:colOff>0</xdr:colOff>
                    <xdr:row>37</xdr:row>
                    <xdr:rowOff>670560</xdr:rowOff>
                  </from>
                  <to>
                    <xdr:col>1</xdr:col>
                    <xdr:colOff>304800</xdr:colOff>
                    <xdr:row>39</xdr:row>
                    <xdr:rowOff>0</xdr:rowOff>
                  </to>
                </anchor>
              </controlPr>
            </control>
          </mc:Choice>
        </mc:AlternateContent>
        <mc:AlternateContent xmlns:mc="http://schemas.openxmlformats.org/markup-compatibility/2006">
          <mc:Choice Requires="x14">
            <control shapeId="1046" r:id="rId10" name="Check Box 22">
              <controlPr locked="0" defaultSize="0" autoFill="0" autoLine="0" autoPict="0" altText="Use Default Maintenance Cost (2% of total initial cost) ">
                <anchor moveWithCells="1">
                  <from>
                    <xdr:col>3</xdr:col>
                    <xdr:colOff>22860</xdr:colOff>
                    <xdr:row>38</xdr:row>
                    <xdr:rowOff>38100</xdr:rowOff>
                  </from>
                  <to>
                    <xdr:col>4</xdr:col>
                    <xdr:colOff>335280</xdr:colOff>
                    <xdr:row>38</xdr:row>
                    <xdr:rowOff>297180</xdr:rowOff>
                  </to>
                </anchor>
              </controlPr>
            </control>
          </mc:Choice>
        </mc:AlternateContent>
        <mc:AlternateContent xmlns:mc="http://schemas.openxmlformats.org/markup-compatibility/2006">
          <mc:Choice Requires="x14">
            <control shapeId="1049" r:id="rId11" name="Check Box 25">
              <controlPr locked="0" defaultSize="0" autoFill="0" autoLine="0" autoPict="0">
                <anchor moveWithCells="1">
                  <from>
                    <xdr:col>2</xdr:col>
                    <xdr:colOff>518160</xdr:colOff>
                    <xdr:row>17</xdr:row>
                    <xdr:rowOff>144780</xdr:rowOff>
                  </from>
                  <to>
                    <xdr:col>2</xdr:col>
                    <xdr:colOff>1546860</xdr:colOff>
                    <xdr:row>17</xdr:row>
                    <xdr:rowOff>403860</xdr:rowOff>
                  </to>
                </anchor>
              </controlPr>
            </control>
          </mc:Choice>
        </mc:AlternateContent>
        <mc:AlternateContent xmlns:mc="http://schemas.openxmlformats.org/markup-compatibility/2006">
          <mc:Choice Requires="x14">
            <control shapeId="1051" r:id="rId12" name="Check Box 27">
              <controlPr locked="0" defaultSize="0" autoFill="0" autoLine="0" autoPict="0">
                <anchor moveWithCells="1">
                  <from>
                    <xdr:col>1</xdr:col>
                    <xdr:colOff>487680</xdr:colOff>
                    <xdr:row>29</xdr:row>
                    <xdr:rowOff>99060</xdr:rowOff>
                  </from>
                  <to>
                    <xdr:col>1</xdr:col>
                    <xdr:colOff>1554480</xdr:colOff>
                    <xdr:row>29</xdr:row>
                    <xdr:rowOff>419100</xdr:rowOff>
                  </to>
                </anchor>
              </controlPr>
            </control>
          </mc:Choice>
        </mc:AlternateContent>
        <mc:AlternateContent xmlns:mc="http://schemas.openxmlformats.org/markup-compatibility/2006">
          <mc:Choice Requires="x14">
            <control shapeId="1052" r:id="rId13" name="Check Box 28">
              <controlPr locked="0" defaultSize="0" autoFill="0" autoLine="0" autoPict="0">
                <anchor moveWithCells="1">
                  <from>
                    <xdr:col>4</xdr:col>
                    <xdr:colOff>365760</xdr:colOff>
                    <xdr:row>29</xdr:row>
                    <xdr:rowOff>213360</xdr:rowOff>
                  </from>
                  <to>
                    <xdr:col>4</xdr:col>
                    <xdr:colOff>1021080</xdr:colOff>
                    <xdr:row>29</xdr:row>
                    <xdr:rowOff>457200</xdr:rowOff>
                  </to>
                </anchor>
              </controlPr>
            </control>
          </mc:Choice>
        </mc:AlternateContent>
        <mc:AlternateContent xmlns:mc="http://schemas.openxmlformats.org/markup-compatibility/2006">
          <mc:Choice Requires="x14">
            <control shapeId="1053" r:id="rId14" name="Check Box 29">
              <controlPr locked="0" defaultSize="0" autoFill="0" autoLine="0" autoPict="0">
                <anchor moveWithCells="1">
                  <from>
                    <xdr:col>1</xdr:col>
                    <xdr:colOff>289560</xdr:colOff>
                    <xdr:row>45</xdr:row>
                    <xdr:rowOff>68580</xdr:rowOff>
                  </from>
                  <to>
                    <xdr:col>1</xdr:col>
                    <xdr:colOff>1066800</xdr:colOff>
                    <xdr:row>46</xdr:row>
                    <xdr:rowOff>60960</xdr:rowOff>
                  </to>
                </anchor>
              </controlPr>
            </control>
          </mc:Choice>
        </mc:AlternateContent>
        <mc:AlternateContent xmlns:mc="http://schemas.openxmlformats.org/markup-compatibility/2006">
          <mc:Choice Requires="x14">
            <control shapeId="1055" r:id="rId15" name="Check Box 31">
              <controlPr locked="0" defaultSize="0" autoFill="0" autoLine="0" autoPict="0" altText="Use Default Maintenance Cost (2% of total initial cost) ">
                <anchor moveWithCells="1">
                  <from>
                    <xdr:col>0</xdr:col>
                    <xdr:colOff>7620</xdr:colOff>
                    <xdr:row>54</xdr:row>
                    <xdr:rowOff>7620</xdr:rowOff>
                  </from>
                  <to>
                    <xdr:col>1</xdr:col>
                    <xdr:colOff>121920</xdr:colOff>
                    <xdr:row>55</xdr:row>
                    <xdr:rowOff>0</xdr:rowOff>
                  </to>
                </anchor>
              </controlPr>
            </control>
          </mc:Choice>
        </mc:AlternateContent>
        <mc:AlternateContent xmlns:mc="http://schemas.openxmlformats.org/markup-compatibility/2006">
          <mc:Choice Requires="x14">
            <control shapeId="1060" r:id="rId16" name="Check Box 36">
              <controlPr locked="0" defaultSize="0" autoFill="0" autoLine="0" autoPict="0">
                <anchor moveWithCells="1">
                  <from>
                    <xdr:col>4</xdr:col>
                    <xdr:colOff>190500</xdr:colOff>
                    <xdr:row>45</xdr:row>
                    <xdr:rowOff>22860</xdr:rowOff>
                  </from>
                  <to>
                    <xdr:col>4</xdr:col>
                    <xdr:colOff>975360</xdr:colOff>
                    <xdr:row>46</xdr:row>
                    <xdr:rowOff>22860</xdr:rowOff>
                  </to>
                </anchor>
              </controlPr>
            </control>
          </mc:Choice>
        </mc:AlternateContent>
        <mc:AlternateContent xmlns:mc="http://schemas.openxmlformats.org/markup-compatibility/2006">
          <mc:Choice Requires="x14">
            <control shapeId="1063" r:id="rId17" name="Check Box 39">
              <controlPr locked="0" defaultSize="0" autoFill="0" autoLine="0" autoPict="0" altText="Use Default Maintenance Cost (2% of total initial cost) ">
                <anchor moveWithCells="1">
                  <from>
                    <xdr:col>3</xdr:col>
                    <xdr:colOff>0</xdr:colOff>
                    <xdr:row>53</xdr:row>
                    <xdr:rowOff>982980</xdr:rowOff>
                  </from>
                  <to>
                    <xdr:col>4</xdr:col>
                    <xdr:colOff>15240</xdr:colOff>
                    <xdr:row>54</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18D9-8D12-4867-BCFF-661CC6B14480}">
  <sheetPr codeName="Sheet2"/>
  <dimension ref="A2:AC102"/>
  <sheetViews>
    <sheetView tabSelected="1" view="pageBreakPreview" topLeftCell="A98" zoomScale="85" zoomScaleNormal="85" zoomScaleSheetLayoutView="85" zoomScalePageLayoutView="10" workbookViewId="0">
      <selection activeCell="H111" sqref="H111"/>
    </sheetView>
  </sheetViews>
  <sheetFormatPr defaultColWidth="8.7109375" defaultRowHeight="14.45"/>
  <cols>
    <col min="1" max="1" width="40.85546875" style="4" customWidth="1"/>
    <col min="2" max="2" width="25" style="4" customWidth="1"/>
    <col min="3" max="3" width="22.7109375" style="4" customWidth="1"/>
    <col min="4" max="4" width="36.7109375" style="4" customWidth="1"/>
    <col min="5" max="5" width="23" style="4" customWidth="1"/>
    <col min="6" max="6" width="21.7109375" style="4" customWidth="1"/>
    <col min="7" max="7" width="39.42578125" style="13" customWidth="1"/>
    <col min="8" max="8" width="11.7109375" style="4" customWidth="1"/>
    <col min="9" max="9" width="15.42578125" style="4" customWidth="1"/>
    <col min="10" max="10" width="37.7109375" style="4" customWidth="1"/>
    <col min="11" max="11" width="20" style="4" customWidth="1"/>
    <col min="12" max="12" width="19.28515625" style="4" customWidth="1"/>
    <col min="13" max="13" width="37.7109375" style="4" customWidth="1"/>
    <col min="14" max="14" width="11.7109375" style="4" customWidth="1"/>
    <col min="15" max="15" width="17" style="4" hidden="1" customWidth="1"/>
    <col min="16" max="16" width="39" style="4" hidden="1" customWidth="1"/>
    <col min="17" max="17" width="19.85546875" style="4" hidden="1" customWidth="1"/>
    <col min="18" max="18" width="23.5703125" style="4" hidden="1" customWidth="1"/>
    <col min="19" max="19" width="50" style="4" hidden="1" customWidth="1"/>
    <col min="20" max="20" width="24.28515625" style="4" hidden="1" customWidth="1"/>
    <col min="21" max="21" width="32.42578125" style="4" hidden="1" customWidth="1"/>
    <col min="22" max="22" width="20.28515625" style="4" hidden="1" customWidth="1"/>
    <col min="23" max="23" width="54.5703125" style="4" customWidth="1"/>
    <col min="24" max="24" width="53.7109375" style="4" customWidth="1"/>
    <col min="25" max="25" width="8.7109375" style="4"/>
    <col min="26" max="26" width="21.5703125" style="4" customWidth="1"/>
    <col min="27" max="27" width="27.7109375" style="4" customWidth="1"/>
    <col min="28" max="30" width="8.7109375" style="4"/>
    <col min="31" max="31" width="32.7109375" style="4" customWidth="1"/>
    <col min="32" max="32" width="31.5703125" style="4" customWidth="1"/>
    <col min="33" max="16384" width="8.7109375" style="4"/>
  </cols>
  <sheetData>
    <row r="2" spans="1:26" ht="23.45">
      <c r="A2" s="136"/>
      <c r="B2" s="246" t="s">
        <v>74</v>
      </c>
      <c r="C2" s="246"/>
      <c r="D2" s="136"/>
      <c r="E2" s="136"/>
      <c r="F2" s="136"/>
      <c r="H2" s="136"/>
      <c r="I2" s="136"/>
      <c r="J2" s="136"/>
      <c r="K2" s="136"/>
      <c r="L2" s="136"/>
      <c r="M2" s="136"/>
      <c r="N2" s="136"/>
      <c r="O2" s="136"/>
      <c r="P2" s="136"/>
      <c r="Q2" s="136"/>
      <c r="R2" s="136"/>
      <c r="S2" s="136"/>
      <c r="T2" s="136"/>
      <c r="U2" s="136"/>
      <c r="V2" s="136"/>
      <c r="W2" s="136"/>
      <c r="X2" s="136"/>
      <c r="Y2" s="136"/>
      <c r="Z2" s="136"/>
    </row>
    <row r="4" spans="1:26">
      <c r="A4" s="136"/>
      <c r="B4" t="s">
        <v>75</v>
      </c>
      <c r="C4" s="137"/>
      <c r="D4" s="136"/>
      <c r="E4" s="136"/>
      <c r="F4" s="136"/>
      <c r="G4" s="34"/>
      <c r="H4" s="136"/>
      <c r="I4" s="136"/>
      <c r="J4" s="136"/>
      <c r="K4" s="136"/>
      <c r="L4" s="136"/>
      <c r="M4" s="136"/>
      <c r="N4" s="136"/>
      <c r="O4" s="136"/>
      <c r="P4" s="136"/>
      <c r="Q4" s="136"/>
      <c r="R4" s="136"/>
      <c r="S4" s="136"/>
      <c r="T4" s="136"/>
      <c r="U4" s="136"/>
      <c r="V4" s="136"/>
      <c r="W4" s="136"/>
      <c r="X4" s="136"/>
      <c r="Y4" s="136"/>
      <c r="Z4" s="136"/>
    </row>
    <row r="5" spans="1:26">
      <c r="A5" s="136"/>
      <c r="B5" s="136"/>
      <c r="C5" s="136"/>
      <c r="D5" s="136"/>
      <c r="E5" s="136"/>
      <c r="F5" s="136"/>
      <c r="G5" s="34"/>
      <c r="H5" s="136"/>
      <c r="I5" s="136"/>
      <c r="J5" s="136"/>
      <c r="K5" s="136"/>
      <c r="L5" s="136"/>
      <c r="M5" s="136"/>
      <c r="N5" s="136"/>
      <c r="O5" s="136"/>
      <c r="P5" s="136"/>
      <c r="Q5" s="136"/>
      <c r="R5" s="136"/>
      <c r="S5" s="136"/>
      <c r="T5" s="136"/>
      <c r="U5" s="136"/>
      <c r="V5" s="136"/>
      <c r="W5" s="136"/>
      <c r="X5" s="136"/>
      <c r="Y5" s="136"/>
      <c r="Z5" s="136"/>
    </row>
    <row r="6" spans="1:26" ht="20.25" customHeight="1">
      <c r="A6" s="31" t="s">
        <v>76</v>
      </c>
      <c r="B6" s="31"/>
      <c r="C6" s="31"/>
      <c r="D6" s="20"/>
      <c r="E6" s="20"/>
      <c r="F6" s="20"/>
      <c r="G6" s="107"/>
      <c r="H6" s="136"/>
      <c r="I6" s="136"/>
      <c r="J6" s="136"/>
      <c r="K6" s="136"/>
      <c r="L6" s="136"/>
      <c r="M6" s="136"/>
      <c r="N6" s="136"/>
      <c r="O6" s="136"/>
      <c r="P6" s="136"/>
      <c r="Q6" s="136"/>
      <c r="R6" s="136"/>
      <c r="S6" s="136"/>
      <c r="T6" s="136"/>
      <c r="U6" s="136"/>
      <c r="V6" s="136"/>
      <c r="W6" s="136"/>
      <c r="X6" s="136"/>
      <c r="Y6" s="136"/>
      <c r="Z6" s="136"/>
    </row>
    <row r="7" spans="1:26" ht="73.150000000000006" customHeight="1">
      <c r="A7" s="214" t="s">
        <v>77</v>
      </c>
      <c r="B7" s="214"/>
      <c r="C7" s="138">
        <v>10</v>
      </c>
      <c r="D7" s="106" t="s">
        <v>4</v>
      </c>
      <c r="E7" s="44"/>
      <c r="F7" s="34"/>
      <c r="G7" s="104"/>
      <c r="H7" s="136"/>
      <c r="I7" s="136"/>
      <c r="J7" s="136"/>
      <c r="K7" s="136"/>
      <c r="L7" s="136"/>
      <c r="M7" s="136"/>
      <c r="N7" s="136"/>
      <c r="O7" s="136"/>
      <c r="P7" s="136"/>
      <c r="Q7" s="136"/>
      <c r="R7" s="136"/>
      <c r="S7" s="136"/>
      <c r="T7" s="136"/>
      <c r="U7" s="136"/>
      <c r="V7" s="136"/>
      <c r="W7" s="136"/>
      <c r="X7" s="136"/>
      <c r="Y7" s="14"/>
      <c r="Z7" s="14"/>
    </row>
    <row r="8" spans="1:26" ht="29.25" customHeight="1">
      <c r="A8" s="215" t="s">
        <v>78</v>
      </c>
      <c r="B8" s="216"/>
      <c r="C8" s="139">
        <v>100</v>
      </c>
      <c r="D8" s="163"/>
      <c r="E8" s="34"/>
      <c r="F8" s="34"/>
      <c r="G8" s="34"/>
      <c r="H8" s="136"/>
      <c r="I8" s="136"/>
      <c r="J8" s="136"/>
      <c r="K8" s="136"/>
      <c r="L8" s="136"/>
      <c r="M8" s="136"/>
      <c r="N8" s="136"/>
      <c r="O8" s="136"/>
      <c r="P8" s="136"/>
      <c r="Q8" s="136"/>
      <c r="R8" s="136"/>
      <c r="S8" s="136"/>
      <c r="T8" s="136"/>
      <c r="U8" s="136"/>
      <c r="V8" s="136"/>
      <c r="W8" s="136"/>
      <c r="X8" s="136"/>
      <c r="Y8" s="14"/>
      <c r="Z8" s="15"/>
    </row>
    <row r="9" spans="1:26" ht="29.25" customHeight="1">
      <c r="A9" s="219" t="s">
        <v>6</v>
      </c>
      <c r="B9" s="220"/>
      <c r="C9" s="141">
        <f>C7*C8</f>
        <v>1000</v>
      </c>
      <c r="D9" s="142"/>
      <c r="E9" s="34"/>
      <c r="F9" s="34"/>
      <c r="G9" s="34"/>
      <c r="H9" s="136"/>
      <c r="I9" s="136"/>
      <c r="J9" s="136"/>
      <c r="K9" s="136"/>
      <c r="L9" s="136"/>
      <c r="M9" s="136"/>
      <c r="N9" s="136"/>
      <c r="O9" s="136"/>
      <c r="P9" s="136"/>
      <c r="Q9" s="136"/>
      <c r="R9" s="136"/>
      <c r="S9" s="136"/>
      <c r="T9" s="136"/>
      <c r="U9" s="136"/>
      <c r="V9" s="136"/>
      <c r="W9" s="136"/>
      <c r="X9" s="136"/>
      <c r="Y9" s="14"/>
      <c r="Z9" s="15"/>
    </row>
    <row r="10" spans="1:26" ht="31.5" customHeight="1" thickBot="1">
      <c r="A10" s="221" t="s">
        <v>79</v>
      </c>
      <c r="B10" s="221"/>
      <c r="C10" s="143">
        <v>3.3</v>
      </c>
      <c r="D10" s="144"/>
      <c r="E10" s="34"/>
      <c r="F10" s="34"/>
      <c r="G10" s="34"/>
      <c r="H10" s="136"/>
      <c r="I10" s="136"/>
      <c r="J10" s="136"/>
      <c r="K10" s="136"/>
      <c r="L10" s="136"/>
      <c r="M10" s="136"/>
      <c r="N10" s="136"/>
      <c r="O10" s="136"/>
      <c r="P10" s="136"/>
      <c r="Q10" s="136"/>
      <c r="R10" s="136"/>
      <c r="S10" s="136"/>
      <c r="T10" s="136"/>
      <c r="U10" s="136"/>
      <c r="V10" s="136"/>
      <c r="W10" s="136"/>
      <c r="X10" s="136"/>
      <c r="Y10" s="14"/>
      <c r="Z10" s="14"/>
    </row>
    <row r="11" spans="1:26" ht="15" customHeight="1" thickTop="1">
      <c r="A11" s="36"/>
      <c r="B11" s="145"/>
      <c r="C11" s="144"/>
      <c r="D11" s="142"/>
      <c r="E11" s="34"/>
      <c r="F11" s="34"/>
      <c r="G11" s="34"/>
      <c r="H11"/>
      <c r="I11"/>
      <c r="J11"/>
      <c r="K11" s="136"/>
      <c r="L11" s="136"/>
      <c r="M11" s="136"/>
      <c r="N11" s="136"/>
      <c r="O11" s="136"/>
      <c r="P11" s="136"/>
      <c r="Q11" s="136"/>
      <c r="R11" s="136"/>
      <c r="S11" s="136"/>
      <c r="T11" s="136"/>
      <c r="U11" s="136"/>
      <c r="V11" s="136"/>
      <c r="W11" s="136"/>
      <c r="X11" s="136"/>
      <c r="Y11" s="14"/>
      <c r="Z11" s="15"/>
    </row>
    <row r="12" spans="1:26" ht="21" customHeight="1">
      <c r="A12" s="31" t="s">
        <v>8</v>
      </c>
      <c r="B12" s="31"/>
      <c r="C12" s="31"/>
      <c r="D12" s="31"/>
      <c r="E12" s="34"/>
      <c r="F12" s="34"/>
      <c r="G12" s="34"/>
      <c r="H12"/>
      <c r="I12"/>
      <c r="J12"/>
      <c r="K12" s="136"/>
      <c r="L12" s="136"/>
      <c r="M12" s="136"/>
      <c r="N12" s="136"/>
      <c r="O12" s="136"/>
      <c r="P12" s="136"/>
      <c r="Q12" s="136"/>
      <c r="R12" s="136"/>
      <c r="S12" s="136"/>
      <c r="T12" s="136"/>
      <c r="U12" s="136"/>
      <c r="V12" s="136"/>
      <c r="W12" s="136"/>
      <c r="X12" s="136"/>
      <c r="Y12" s="14"/>
      <c r="Z12" s="15"/>
    </row>
    <row r="13" spans="1:26" ht="21" customHeight="1">
      <c r="A13" s="243" t="s">
        <v>9</v>
      </c>
      <c r="B13" s="243"/>
      <c r="C13" s="243"/>
      <c r="D13" s="243"/>
      <c r="E13" s="196"/>
      <c r="F13" s="196"/>
      <c r="G13" s="34"/>
      <c r="H13"/>
      <c r="I13"/>
      <c r="J13"/>
      <c r="K13" s="136"/>
      <c r="L13" s="136"/>
      <c r="M13" s="136"/>
      <c r="N13" s="136"/>
      <c r="O13" s="136"/>
      <c r="P13" s="136"/>
      <c r="Q13" s="136"/>
      <c r="R13" s="136"/>
      <c r="S13" s="136"/>
      <c r="T13" s="136"/>
      <c r="U13" s="136"/>
      <c r="V13" s="136"/>
      <c r="W13" s="136"/>
      <c r="X13" s="136"/>
      <c r="Y13" s="14"/>
      <c r="Z13" s="15"/>
    </row>
    <row r="14" spans="1:26" ht="32.25" customHeight="1">
      <c r="A14" s="217" t="s">
        <v>10</v>
      </c>
      <c r="B14" s="218"/>
      <c r="C14" s="41"/>
      <c r="D14" s="71" t="s">
        <v>80</v>
      </c>
      <c r="E14" s="34"/>
      <c r="F14" s="34"/>
      <c r="H14"/>
      <c r="I14"/>
      <c r="J14"/>
      <c r="K14" s="136"/>
      <c r="L14" s="136"/>
      <c r="M14" s="136"/>
      <c r="N14" s="136"/>
      <c r="O14" s="195" t="b">
        <v>1</v>
      </c>
      <c r="P14" s="136"/>
      <c r="Q14" s="136"/>
      <c r="R14" s="136"/>
      <c r="S14" s="136"/>
      <c r="T14" s="136"/>
      <c r="U14" s="136"/>
      <c r="V14" s="136"/>
      <c r="W14" s="136"/>
      <c r="X14" s="136"/>
      <c r="Y14" s="14"/>
      <c r="Z14" s="14"/>
    </row>
    <row r="15" spans="1:26" ht="45" customHeight="1" thickBot="1">
      <c r="A15" s="247" t="s">
        <v>81</v>
      </c>
      <c r="B15" s="247"/>
      <c r="C15" s="146"/>
      <c r="D15" s="147">
        <v>6000</v>
      </c>
      <c r="E15" s="34"/>
      <c r="F15" s="34"/>
      <c r="H15"/>
      <c r="I15"/>
      <c r="J15"/>
      <c r="K15" s="136"/>
      <c r="L15" s="136"/>
      <c r="M15" s="136"/>
      <c r="N15" s="136"/>
      <c r="O15" s="104" t="b">
        <v>1</v>
      </c>
      <c r="P15" s="136"/>
      <c r="Q15" s="136"/>
      <c r="R15" s="136"/>
      <c r="S15" s="136"/>
      <c r="T15" s="136"/>
      <c r="U15" s="136"/>
      <c r="V15" s="136"/>
      <c r="W15" s="136"/>
      <c r="X15" s="136"/>
      <c r="Y15" s="14"/>
      <c r="Z15" s="14"/>
    </row>
    <row r="16" spans="1:26" ht="6.75" customHeight="1" thickTop="1">
      <c r="A16" s="36"/>
      <c r="B16" s="36"/>
      <c r="C16" s="39"/>
      <c r="D16" s="148"/>
      <c r="E16" s="34"/>
      <c r="F16" s="34"/>
      <c r="H16"/>
      <c r="I16"/>
      <c r="J16"/>
      <c r="K16" s="136"/>
      <c r="L16" s="136"/>
      <c r="M16" s="136"/>
      <c r="N16" s="136"/>
      <c r="O16" s="34"/>
      <c r="P16" s="136"/>
      <c r="Q16" s="136"/>
      <c r="R16" s="136"/>
      <c r="S16" s="136"/>
      <c r="T16" s="136"/>
      <c r="U16" s="136"/>
      <c r="V16" s="136"/>
      <c r="W16" s="136"/>
      <c r="X16" s="136"/>
      <c r="Y16" s="14"/>
      <c r="Z16" s="14"/>
    </row>
    <row r="17" spans="1:26" ht="18" customHeight="1">
      <c r="A17" s="243" t="s">
        <v>13</v>
      </c>
      <c r="B17" s="243"/>
      <c r="C17" s="243"/>
      <c r="D17" s="243"/>
      <c r="E17" s="34"/>
      <c r="F17" s="34"/>
      <c r="H17"/>
      <c r="I17"/>
      <c r="J17"/>
      <c r="K17" s="136"/>
      <c r="L17" s="136"/>
      <c r="M17" s="136"/>
      <c r="N17" s="136"/>
      <c r="O17" s="34"/>
      <c r="P17" s="136"/>
      <c r="Q17" s="136"/>
      <c r="R17" s="136"/>
      <c r="S17" s="136"/>
      <c r="T17" s="136"/>
      <c r="U17" s="136"/>
      <c r="V17" s="136"/>
      <c r="W17" s="136"/>
      <c r="X17" s="136"/>
      <c r="Y17" s="14"/>
      <c r="Z17" s="14"/>
    </row>
    <row r="18" spans="1:26" ht="48" customHeight="1">
      <c r="A18" s="224" t="s">
        <v>82</v>
      </c>
      <c r="B18" s="224"/>
      <c r="C18" s="41"/>
      <c r="D18" s="148">
        <v>1000</v>
      </c>
      <c r="E18" s="34"/>
      <c r="F18" s="34"/>
      <c r="H18"/>
      <c r="I18"/>
      <c r="J18"/>
      <c r="K18" s="136"/>
      <c r="L18" s="136"/>
      <c r="M18" s="136"/>
      <c r="N18" s="136"/>
      <c r="O18" s="104" t="b">
        <v>1</v>
      </c>
      <c r="P18" s="136"/>
      <c r="Q18" s="136"/>
      <c r="R18" s="136"/>
      <c r="S18" s="136"/>
      <c r="T18" s="136"/>
      <c r="U18" s="136"/>
      <c r="V18" s="136"/>
      <c r="W18" s="136"/>
      <c r="X18" s="136"/>
      <c r="Y18" s="14"/>
      <c r="Z18" s="14"/>
    </row>
    <row r="19" spans="1:26" ht="9" customHeight="1">
      <c r="A19" s="36"/>
      <c r="B19" s="36"/>
      <c r="C19" s="39"/>
      <c r="D19" s="148"/>
      <c r="E19" s="34"/>
      <c r="F19" s="34"/>
      <c r="H19"/>
      <c r="I19"/>
      <c r="J19"/>
      <c r="K19" s="136"/>
      <c r="L19" s="136"/>
      <c r="M19" s="136"/>
      <c r="N19" s="136"/>
      <c r="O19" s="34"/>
      <c r="P19" s="136"/>
      <c r="Q19" s="136"/>
      <c r="R19" s="136"/>
      <c r="S19" s="136"/>
      <c r="T19" s="136"/>
      <c r="U19" s="136"/>
      <c r="V19" s="136"/>
      <c r="W19" s="136"/>
      <c r="X19" s="136"/>
      <c r="Y19" s="14"/>
      <c r="Z19" s="14"/>
    </row>
    <row r="20" spans="1:26" ht="22.5" customHeight="1">
      <c r="A20" s="243" t="s">
        <v>15</v>
      </c>
      <c r="B20" s="243"/>
      <c r="C20" s="243"/>
      <c r="D20" s="243"/>
      <c r="E20" s="34"/>
      <c r="F20" s="34"/>
      <c r="H20"/>
      <c r="I20"/>
      <c r="J20"/>
      <c r="K20" s="136"/>
      <c r="L20" s="136"/>
      <c r="M20" s="136"/>
      <c r="N20" s="136"/>
      <c r="O20" s="34"/>
      <c r="P20" s="136"/>
      <c r="Q20" s="136"/>
      <c r="R20" s="136"/>
      <c r="S20" s="136"/>
      <c r="T20" s="136"/>
      <c r="U20" s="136"/>
      <c r="V20" s="136"/>
      <c r="W20" s="136"/>
      <c r="X20" s="136"/>
      <c r="Y20" s="14"/>
      <c r="Z20" s="14"/>
    </row>
    <row r="21" spans="1:26" ht="17.100000000000001" customHeight="1">
      <c r="A21" s="244" t="s">
        <v>16</v>
      </c>
      <c r="B21" s="245"/>
      <c r="C21" s="245"/>
      <c r="D21" s="245"/>
      <c r="E21" s="34"/>
      <c r="F21" s="34"/>
      <c r="H21"/>
      <c r="I21"/>
      <c r="J21"/>
      <c r="K21" s="136"/>
      <c r="L21" s="136"/>
      <c r="M21" s="136"/>
      <c r="N21" s="136"/>
      <c r="O21" s="34"/>
      <c r="P21" s="136"/>
      <c r="Q21" s="136"/>
      <c r="R21" s="136"/>
      <c r="S21" s="136"/>
      <c r="T21" s="136"/>
      <c r="U21" s="136"/>
      <c r="V21" s="136"/>
      <c r="W21" s="136"/>
      <c r="X21" s="136"/>
      <c r="Y21" s="14"/>
      <c r="Z21" s="14"/>
    </row>
    <row r="22" spans="1:26" ht="33" customHeight="1">
      <c r="A22" s="227" t="s">
        <v>17</v>
      </c>
      <c r="B22" s="227"/>
      <c r="C22" s="149"/>
      <c r="D22" s="71" t="s">
        <v>18</v>
      </c>
      <c r="E22" s="34"/>
      <c r="F22" s="34"/>
      <c r="H22"/>
      <c r="I22"/>
      <c r="J22"/>
      <c r="K22" s="136"/>
      <c r="L22" s="136"/>
      <c r="M22" s="136"/>
      <c r="N22" s="136"/>
      <c r="O22" s="195" t="b">
        <v>1</v>
      </c>
      <c r="P22" s="136"/>
      <c r="Q22" s="136"/>
      <c r="R22" s="136"/>
      <c r="S22" s="136"/>
      <c r="T22" s="136"/>
      <c r="U22" s="136"/>
      <c r="V22" s="136"/>
      <c r="W22" s="136"/>
      <c r="X22" s="136"/>
      <c r="Y22" s="14"/>
      <c r="Z22" s="14"/>
    </row>
    <row r="23" spans="1:26" ht="59.25" customHeight="1" thickBot="1">
      <c r="A23" s="219" t="s">
        <v>19</v>
      </c>
      <c r="B23" s="219"/>
      <c r="C23" s="150"/>
      <c r="D23" s="148">
        <v>1000</v>
      </c>
      <c r="E23" s="34"/>
      <c r="F23" s="34"/>
      <c r="H23"/>
      <c r="I23"/>
      <c r="J23"/>
      <c r="K23" s="136"/>
      <c r="L23" s="136"/>
      <c r="M23" s="136"/>
      <c r="N23" s="136"/>
      <c r="O23" s="195" t="b">
        <v>1</v>
      </c>
      <c r="P23" s="136"/>
      <c r="Q23" s="136"/>
      <c r="R23" s="136"/>
      <c r="S23" s="136"/>
      <c r="T23" s="136"/>
      <c r="U23" s="136"/>
      <c r="V23" s="136"/>
      <c r="W23" s="136"/>
      <c r="X23" s="136"/>
      <c r="Y23" s="14"/>
      <c r="Z23" s="14"/>
    </row>
    <row r="24" spans="1:26" ht="18" customHeight="1" thickTop="1">
      <c r="A24" s="40"/>
      <c r="B24" s="40"/>
      <c r="C24" s="151"/>
      <c r="D24" s="39"/>
      <c r="E24" s="136"/>
      <c r="F24" s="136"/>
      <c r="G24" s="46"/>
      <c r="H24" s="136"/>
      <c r="I24" s="136"/>
      <c r="J24" s="136"/>
      <c r="K24" s="136"/>
      <c r="L24" s="136"/>
      <c r="M24" s="136"/>
      <c r="N24" s="136"/>
      <c r="O24" s="136"/>
      <c r="P24" s="136"/>
      <c r="Q24" s="136"/>
      <c r="R24" s="136"/>
      <c r="S24" s="136"/>
      <c r="T24" s="136"/>
      <c r="U24" s="136"/>
      <c r="V24" s="136"/>
      <c r="W24" s="136"/>
      <c r="X24" s="136"/>
      <c r="Y24" s="14"/>
      <c r="Z24" s="14"/>
    </row>
    <row r="25" spans="1:26" s="35" customFormat="1" ht="21">
      <c r="A25" s="31" t="s">
        <v>20</v>
      </c>
      <c r="B25" s="31"/>
      <c r="C25" s="31"/>
      <c r="D25" s="31"/>
      <c r="E25" s="31"/>
      <c r="F25" s="31"/>
      <c r="G25" s="31"/>
      <c r="H25" s="31"/>
      <c r="I25" s="31"/>
      <c r="J25" s="31"/>
      <c r="K25" s="31"/>
      <c r="L25" s="31"/>
      <c r="M25" s="52"/>
      <c r="N25" s="52"/>
      <c r="O25" s="52"/>
      <c r="P25" s="52"/>
      <c r="Q25" s="52"/>
      <c r="R25" s="52"/>
    </row>
    <row r="26" spans="1:26" s="35" customFormat="1" ht="106.15" customHeight="1" thickBot="1">
      <c r="A26" s="235" t="s">
        <v>83</v>
      </c>
      <c r="B26" s="236"/>
      <c r="C26" s="236"/>
      <c r="D26" s="236"/>
      <c r="E26" s="236"/>
      <c r="F26" s="236"/>
      <c r="G26" s="236"/>
      <c r="H26" s="236"/>
      <c r="I26" s="236"/>
      <c r="J26" s="236"/>
      <c r="K26" s="236"/>
      <c r="L26" s="236"/>
      <c r="M26" s="133"/>
      <c r="N26" s="133"/>
      <c r="O26" s="174" t="s">
        <v>84</v>
      </c>
      <c r="P26" s="133"/>
      <c r="Q26" s="133"/>
      <c r="R26" s="133"/>
    </row>
    <row r="27" spans="1:26" s="35" customFormat="1" ht="25.15" customHeight="1">
      <c r="A27" s="249" t="s">
        <v>23</v>
      </c>
      <c r="B27" s="249"/>
      <c r="C27" s="249"/>
      <c r="D27" s="132"/>
      <c r="E27" s="132"/>
      <c r="F27" s="132"/>
      <c r="G27" s="132"/>
      <c r="H27" s="132"/>
      <c r="I27" s="132"/>
      <c r="J27" s="132"/>
      <c r="K27" s="132"/>
      <c r="L27" s="132"/>
      <c r="M27" s="134"/>
      <c r="N27" s="134"/>
      <c r="O27" s="186" t="s">
        <v>24</v>
      </c>
      <c r="P27" s="133"/>
      <c r="Q27" s="133"/>
      <c r="R27" s="133"/>
    </row>
    <row r="28" spans="1:26" s="35" customFormat="1" ht="18">
      <c r="A28" s="232" t="s">
        <v>25</v>
      </c>
      <c r="B28" s="233"/>
      <c r="C28" s="234"/>
      <c r="D28" s="209" t="s">
        <v>26</v>
      </c>
      <c r="E28" s="210"/>
      <c r="F28" s="210"/>
      <c r="G28" s="250" t="s">
        <v>85</v>
      </c>
      <c r="H28" s="251"/>
      <c r="I28" s="252"/>
      <c r="J28" s="250" t="s">
        <v>86</v>
      </c>
      <c r="K28" s="251"/>
      <c r="L28" s="252"/>
      <c r="O28" s="171" t="s">
        <v>25</v>
      </c>
      <c r="P28" s="170"/>
      <c r="Q28" s="171" t="s">
        <v>26</v>
      </c>
      <c r="R28" s="170"/>
      <c r="S28" s="168" t="s">
        <v>85</v>
      </c>
      <c r="T28" s="170"/>
      <c r="U28" s="171" t="s">
        <v>86</v>
      </c>
      <c r="V28" s="170"/>
    </row>
    <row r="29" spans="1:26" s="35" customFormat="1" ht="18">
      <c r="A29" s="112"/>
      <c r="B29" s="37" t="s">
        <v>28</v>
      </c>
      <c r="C29" s="64" t="s">
        <v>29</v>
      </c>
      <c r="D29" s="57"/>
      <c r="E29" s="37" t="s">
        <v>28</v>
      </c>
      <c r="F29" s="37" t="s">
        <v>29</v>
      </c>
      <c r="G29" s="65"/>
      <c r="H29" s="37" t="s">
        <v>30</v>
      </c>
      <c r="I29" s="64" t="s">
        <v>29</v>
      </c>
      <c r="J29" s="65"/>
      <c r="K29" s="37" t="s">
        <v>28</v>
      </c>
      <c r="L29" s="64" t="s">
        <v>29</v>
      </c>
      <c r="O29" s="168" t="s">
        <v>30</v>
      </c>
      <c r="P29" s="170" t="s">
        <v>31</v>
      </c>
      <c r="Q29" s="168" t="s">
        <v>30</v>
      </c>
      <c r="R29" s="170" t="s">
        <v>31</v>
      </c>
      <c r="S29" s="168" t="s">
        <v>30</v>
      </c>
      <c r="T29" s="170" t="s">
        <v>31</v>
      </c>
      <c r="U29" s="168" t="s">
        <v>30</v>
      </c>
      <c r="V29" s="170" t="s">
        <v>31</v>
      </c>
    </row>
    <row r="30" spans="1:26" s="35" customFormat="1" ht="46.5" customHeight="1">
      <c r="A30" s="228" t="s">
        <v>32</v>
      </c>
      <c r="B30" s="84"/>
      <c r="C30" s="83">
        <v>1</v>
      </c>
      <c r="D30" s="228" t="s">
        <v>33</v>
      </c>
      <c r="E30" s="84"/>
      <c r="F30" s="82">
        <v>1</v>
      </c>
      <c r="G30" s="208" t="s">
        <v>87</v>
      </c>
      <c r="H30" s="84"/>
      <c r="I30" s="83">
        <v>1</v>
      </c>
      <c r="J30" s="208" t="s">
        <v>88</v>
      </c>
      <c r="K30" s="84"/>
      <c r="L30" s="83">
        <v>1</v>
      </c>
      <c r="O30" s="168">
        <f>IF(A40=TRUE,5880,B31)</f>
        <v>5880</v>
      </c>
      <c r="P30" s="170">
        <f>IF(A40=TRUE,C30,C31)</f>
        <v>1</v>
      </c>
      <c r="Q30" s="168">
        <f>IF(D40=TRUE,4000,E31)</f>
        <v>4000</v>
      </c>
      <c r="R30" s="170">
        <f>IF(D40=TRUE,F30,F31)</f>
        <v>1</v>
      </c>
      <c r="S30" s="168">
        <f>IF(G40=TRUE,7994,H31)</f>
        <v>7994</v>
      </c>
      <c r="T30" s="170">
        <f>IF(G40=TRUE,I30,I31)</f>
        <v>1</v>
      </c>
      <c r="U30" s="168">
        <f>IF(J40=TRUE,6000,K31)</f>
        <v>6000</v>
      </c>
      <c r="V30" s="170">
        <f>IF(J40=TRUE,L30,L31)</f>
        <v>1</v>
      </c>
    </row>
    <row r="31" spans="1:26" s="35" customFormat="1" ht="55.15" customHeight="1">
      <c r="A31" s="228"/>
      <c r="B31" s="80">
        <v>5500</v>
      </c>
      <c r="C31" s="85">
        <v>1</v>
      </c>
      <c r="D31" s="228"/>
      <c r="E31" s="80">
        <v>2000</v>
      </c>
      <c r="F31" s="81">
        <v>1</v>
      </c>
      <c r="G31" s="208"/>
      <c r="H31" s="80">
        <v>7500</v>
      </c>
      <c r="I31" s="85">
        <v>1</v>
      </c>
      <c r="J31" s="208"/>
      <c r="K31" s="80">
        <v>6500</v>
      </c>
      <c r="L31" s="85">
        <v>1</v>
      </c>
      <c r="O31" s="168"/>
      <c r="P31" s="170"/>
      <c r="Q31" s="168"/>
      <c r="R31" s="170"/>
      <c r="S31" s="168"/>
      <c r="T31" s="170"/>
      <c r="U31" s="168"/>
      <c r="V31" s="170"/>
    </row>
    <row r="32" spans="1:26" s="35" customFormat="1" ht="18" customHeight="1">
      <c r="A32" s="73" t="s">
        <v>9</v>
      </c>
      <c r="B32" s="62">
        <f>IF(O15=TRUE,10000,D15)</f>
        <v>10000</v>
      </c>
      <c r="C32" s="189">
        <v>1</v>
      </c>
      <c r="D32" s="60" t="s">
        <v>9</v>
      </c>
      <c r="E32" s="62">
        <f>IF(O15=TRUE,10000,D15)</f>
        <v>10000</v>
      </c>
      <c r="F32" s="189">
        <v>1</v>
      </c>
      <c r="G32" s="60" t="s">
        <v>9</v>
      </c>
      <c r="H32" s="62">
        <f>IF(O15=TRUE,10000,D15)</f>
        <v>10000</v>
      </c>
      <c r="I32" s="189">
        <v>1</v>
      </c>
      <c r="J32" s="60" t="s">
        <v>9</v>
      </c>
      <c r="K32" s="62">
        <f>IF(O15=TRUE,10000,D15)</f>
        <v>10000</v>
      </c>
      <c r="L32" s="189">
        <v>1</v>
      </c>
      <c r="O32" s="168">
        <f>IF(O14=FALSE,0,IF(O15=FALSE,D15,10000))</f>
        <v>10000</v>
      </c>
      <c r="P32" s="170">
        <f>IF(O14=FALSE,0,C32)</f>
        <v>1</v>
      </c>
      <c r="Q32" s="168">
        <f>IF(O14=FALSE,0,IF(O15=FALSE,D15,10000))</f>
        <v>10000</v>
      </c>
      <c r="R32" s="170">
        <f>IF(O14=FALSE,0,F32)</f>
        <v>1</v>
      </c>
      <c r="S32" s="168">
        <f>IF(O14=FALSE,0,IF(O15=FALSE,D15,10000))</f>
        <v>10000</v>
      </c>
      <c r="T32" s="170">
        <f>IF(O14=FALSE,0,I32)</f>
        <v>1</v>
      </c>
      <c r="U32" s="168">
        <f>IF(O14=FALSE,0,IF(O15=FALSE,D15,10000))</f>
        <v>10000</v>
      </c>
      <c r="V32" s="170">
        <f>IF(O14=FALSE,0,L32)</f>
        <v>1</v>
      </c>
    </row>
    <row r="33" spans="1:26" s="35" customFormat="1" ht="18">
      <c r="A33" s="73" t="s">
        <v>13</v>
      </c>
      <c r="B33" s="62">
        <f>IF(O18=TRUE,5295,D18)</f>
        <v>5295</v>
      </c>
      <c r="C33" s="189">
        <v>1</v>
      </c>
      <c r="D33" s="60" t="s">
        <v>13</v>
      </c>
      <c r="E33" s="62">
        <f>IF(O18=TRUE,5295,D18)</f>
        <v>5295</v>
      </c>
      <c r="F33" s="189">
        <v>1</v>
      </c>
      <c r="G33" s="73" t="s">
        <v>13</v>
      </c>
      <c r="H33" s="62">
        <f>IF(O18=TRUE,5295,D18)</f>
        <v>5295</v>
      </c>
      <c r="I33" s="189">
        <v>1</v>
      </c>
      <c r="J33" s="73" t="s">
        <v>13</v>
      </c>
      <c r="K33" s="62">
        <f>IF(O18=TRUE,5295,D18)</f>
        <v>5295</v>
      </c>
      <c r="L33" s="189">
        <v>1</v>
      </c>
      <c r="O33" s="168">
        <f>B33</f>
        <v>5295</v>
      </c>
      <c r="P33" s="170">
        <f>C33</f>
        <v>1</v>
      </c>
      <c r="Q33" s="168">
        <f>E33</f>
        <v>5295</v>
      </c>
      <c r="R33" s="170">
        <f>F33</f>
        <v>1</v>
      </c>
      <c r="S33" s="168">
        <f>H33</f>
        <v>5295</v>
      </c>
      <c r="T33" s="170">
        <f>I33</f>
        <v>1</v>
      </c>
      <c r="U33" s="168">
        <f>K33</f>
        <v>5295</v>
      </c>
      <c r="V33" s="170">
        <f>L33</f>
        <v>1</v>
      </c>
    </row>
    <row r="34" spans="1:26" s="35" customFormat="1" ht="18">
      <c r="A34" s="73" t="s">
        <v>15</v>
      </c>
      <c r="B34" s="62">
        <f>IF(O23=TRUE,2100,D23)</f>
        <v>2100</v>
      </c>
      <c r="C34" s="189">
        <v>1</v>
      </c>
      <c r="D34" s="60" t="s">
        <v>15</v>
      </c>
      <c r="E34" s="62">
        <f>IF(O23=TRUE,2100,D23)</f>
        <v>2100</v>
      </c>
      <c r="F34" s="189">
        <v>1</v>
      </c>
      <c r="G34" s="60" t="s">
        <v>15</v>
      </c>
      <c r="H34" s="62">
        <f>IF(O23=TRUE,2100,D23)</f>
        <v>2100</v>
      </c>
      <c r="I34" s="189">
        <v>1</v>
      </c>
      <c r="J34" s="60" t="s">
        <v>15</v>
      </c>
      <c r="K34" s="62">
        <f>IF(O23=TRUE,2100,D23)</f>
        <v>2100</v>
      </c>
      <c r="L34" s="189">
        <v>1</v>
      </c>
      <c r="O34" s="168">
        <f>IF(O22=FALSE,0,IF(O23=FALSE,D23,2100))</f>
        <v>2100</v>
      </c>
      <c r="P34" s="170">
        <f>IF(O22=FALSE,0,C34)</f>
        <v>1</v>
      </c>
      <c r="Q34" s="168">
        <f>IF(O22=FALSE,0,IF(O23=FALSE,D23,2100))</f>
        <v>2100</v>
      </c>
      <c r="R34" s="170">
        <f>IF(O22=FALSE,0,F34)</f>
        <v>1</v>
      </c>
      <c r="S34" s="168">
        <f>IF(O22=FALSE,0,IF(O23=FALSE,D23,2100))</f>
        <v>2100</v>
      </c>
      <c r="T34" s="170">
        <f>IF(O22=FALSE,0,I34)</f>
        <v>1</v>
      </c>
      <c r="U34" s="168">
        <f>IF(O22=FALSE,0,IF(O23=FALSE,D23,2100))</f>
        <v>2100</v>
      </c>
      <c r="V34" s="170">
        <f>IF(O22=FALSE,0,L34)</f>
        <v>1</v>
      </c>
    </row>
    <row r="35" spans="1:26" s="35" customFormat="1" ht="28.9">
      <c r="A35" s="73" t="s">
        <v>34</v>
      </c>
      <c r="B35" s="190">
        <v>0</v>
      </c>
      <c r="C35" s="63"/>
      <c r="D35" s="60" t="s">
        <v>34</v>
      </c>
      <c r="E35" s="190">
        <v>0</v>
      </c>
      <c r="F35" s="63"/>
      <c r="G35" s="60" t="s">
        <v>34</v>
      </c>
      <c r="H35" s="190">
        <v>0</v>
      </c>
      <c r="I35" s="63"/>
      <c r="J35" s="60" t="s">
        <v>34</v>
      </c>
      <c r="K35" s="190">
        <v>0</v>
      </c>
      <c r="L35" s="63"/>
    </row>
    <row r="36" spans="1:26" s="35" customFormat="1" ht="43.15" customHeight="1">
      <c r="A36" s="73" t="s">
        <v>35</v>
      </c>
      <c r="B36" s="94">
        <f>SUMPRODUCT(O30:O34,P30:P34)+B35</f>
        <v>23275</v>
      </c>
      <c r="C36" s="77"/>
      <c r="D36" s="60" t="s">
        <v>35</v>
      </c>
      <c r="E36" s="94">
        <f>SUMPRODUCT(Q30:Q34,R30:R34)+E35</f>
        <v>21395</v>
      </c>
      <c r="F36" s="58"/>
      <c r="G36" s="73" t="s">
        <v>35</v>
      </c>
      <c r="H36" s="94">
        <f>SUMPRODUCT(S30:S34,T30:T34)+H35</f>
        <v>25389</v>
      </c>
      <c r="I36" s="74"/>
      <c r="J36" s="73" t="s">
        <v>35</v>
      </c>
      <c r="K36" s="94">
        <f>SUMPRODUCT(U30:U34,V30:V34)+K35</f>
        <v>23395</v>
      </c>
      <c r="L36" s="74"/>
    </row>
    <row r="37" spans="1:26" s="35" customFormat="1" ht="18">
      <c r="A37" s="121" t="s">
        <v>36</v>
      </c>
      <c r="B37" s="191">
        <v>200</v>
      </c>
      <c r="C37" s="96"/>
      <c r="D37" s="121" t="s">
        <v>36</v>
      </c>
      <c r="E37" s="191">
        <v>200</v>
      </c>
      <c r="F37" s="119"/>
      <c r="G37" s="121" t="s">
        <v>36</v>
      </c>
      <c r="H37" s="191">
        <v>200</v>
      </c>
      <c r="I37" s="120"/>
      <c r="J37" s="121" t="s">
        <v>36</v>
      </c>
      <c r="K37" s="191">
        <v>200</v>
      </c>
      <c r="L37" s="122"/>
    </row>
    <row r="38" spans="1:26" ht="56.1" customHeight="1">
      <c r="A38" s="118" t="s">
        <v>89</v>
      </c>
      <c r="B38" s="80">
        <v>50</v>
      </c>
      <c r="C38" s="206" t="s">
        <v>38</v>
      </c>
      <c r="D38" s="97" t="s">
        <v>37</v>
      </c>
      <c r="E38" s="80">
        <v>50</v>
      </c>
      <c r="F38" s="206" t="s">
        <v>38</v>
      </c>
      <c r="G38" s="118" t="s">
        <v>37</v>
      </c>
      <c r="H38" s="80">
        <v>50</v>
      </c>
      <c r="I38" s="206" t="s">
        <v>38</v>
      </c>
      <c r="J38" s="118" t="s">
        <v>37</v>
      </c>
      <c r="K38" s="80">
        <v>50</v>
      </c>
      <c r="L38" s="206" t="s">
        <v>38</v>
      </c>
      <c r="M38" s="136"/>
      <c r="N38" s="136"/>
      <c r="O38" s="35"/>
      <c r="P38" s="35"/>
      <c r="Q38" s="35"/>
      <c r="R38" s="35"/>
      <c r="S38" s="35"/>
      <c r="T38" s="35"/>
      <c r="U38" s="35"/>
      <c r="V38" s="35"/>
      <c r="W38" s="136"/>
      <c r="X38" s="136"/>
      <c r="Y38" s="14"/>
      <c r="Z38" s="14"/>
    </row>
    <row r="39" spans="1:26" ht="30" customHeight="1" thickBot="1">
      <c r="A39" s="203"/>
      <c r="B39" s="93">
        <f>B36*1%</f>
        <v>232.75</v>
      </c>
      <c r="C39" s="207"/>
      <c r="D39" s="86"/>
      <c r="E39" s="93">
        <f>E36*1%</f>
        <v>213.95000000000002</v>
      </c>
      <c r="F39" s="207"/>
      <c r="G39" s="86"/>
      <c r="H39" s="93">
        <f>H36*1%</f>
        <v>253.89000000000001</v>
      </c>
      <c r="I39" s="207"/>
      <c r="J39" s="86"/>
      <c r="K39" s="93">
        <f>K36*1%</f>
        <v>233.95000000000002</v>
      </c>
      <c r="L39" s="207"/>
      <c r="M39" s="136"/>
      <c r="N39" s="136"/>
      <c r="O39" s="136"/>
      <c r="P39" s="136"/>
      <c r="Q39" s="136"/>
      <c r="R39" s="136"/>
      <c r="S39" s="136"/>
      <c r="T39" s="136"/>
      <c r="U39" s="136"/>
      <c r="V39" s="136"/>
      <c r="W39" s="136"/>
      <c r="X39" s="136"/>
      <c r="Y39" s="14"/>
      <c r="Z39" s="14"/>
    </row>
    <row r="40" spans="1:26" ht="21" hidden="1" customHeight="1">
      <c r="A40" s="175" t="b">
        <v>1</v>
      </c>
      <c r="B40" s="34"/>
      <c r="C40" s="176"/>
      <c r="D40" s="175" t="b">
        <v>1</v>
      </c>
      <c r="E40" s="176"/>
      <c r="F40" s="187"/>
      <c r="G40" s="109" t="b">
        <v>1</v>
      </c>
      <c r="H40" s="34"/>
      <c r="I40" s="34"/>
      <c r="J40" s="104" t="b">
        <v>1</v>
      </c>
      <c r="K40" s="136"/>
      <c r="L40" s="136"/>
      <c r="M40" s="136"/>
      <c r="N40" s="136"/>
      <c r="O40" s="136"/>
      <c r="P40" s="136"/>
      <c r="Q40" s="136"/>
      <c r="R40" s="136"/>
      <c r="S40" s="136"/>
      <c r="T40" s="136"/>
      <c r="U40" s="136"/>
      <c r="V40" s="136"/>
      <c r="W40" s="136"/>
      <c r="X40" s="136"/>
      <c r="Y40" s="136"/>
      <c r="Z40" s="136"/>
    </row>
    <row r="41" spans="1:26" ht="21" hidden="1" customHeight="1">
      <c r="A41" s="177" t="b">
        <v>1</v>
      </c>
      <c r="B41" s="34"/>
      <c r="C41" s="178"/>
      <c r="D41" s="177" t="b">
        <v>1</v>
      </c>
      <c r="E41" s="188"/>
      <c r="F41" s="178"/>
      <c r="G41" s="109" t="b">
        <v>1</v>
      </c>
      <c r="H41" s="34"/>
      <c r="I41" s="34"/>
      <c r="J41" s="104" t="b">
        <v>1</v>
      </c>
      <c r="K41" s="136"/>
      <c r="L41" s="136"/>
      <c r="M41" s="136"/>
      <c r="N41" s="136"/>
      <c r="O41" s="136"/>
      <c r="P41" s="136"/>
      <c r="Q41" s="136"/>
      <c r="R41" s="136"/>
      <c r="S41" s="14"/>
      <c r="T41" s="14"/>
      <c r="U41" s="136"/>
      <c r="V41" s="136"/>
      <c r="W41" s="136"/>
      <c r="X41" s="136"/>
      <c r="Y41" s="136"/>
      <c r="Z41" s="136"/>
    </row>
    <row r="42" spans="1:26">
      <c r="A42" s="17"/>
      <c r="B42" s="144"/>
      <c r="C42" s="164"/>
      <c r="D42" s="46"/>
      <c r="E42" s="13"/>
      <c r="F42" s="136"/>
      <c r="H42" s="136"/>
      <c r="I42" s="136"/>
      <c r="J42" s="136"/>
      <c r="K42" s="136"/>
      <c r="L42" s="136"/>
      <c r="M42" s="136"/>
      <c r="N42" s="136"/>
      <c r="O42" s="136"/>
      <c r="P42" s="136"/>
      <c r="Q42" s="136"/>
      <c r="R42" s="136"/>
      <c r="S42" s="14"/>
      <c r="T42" s="14"/>
      <c r="U42" s="136"/>
      <c r="V42" s="136"/>
      <c r="W42" s="136"/>
      <c r="X42" s="136"/>
      <c r="Y42" s="14"/>
      <c r="Z42" s="14"/>
    </row>
    <row r="43" spans="1:26">
      <c r="A43" s="17"/>
      <c r="B43" s="144"/>
      <c r="C43" s="164"/>
      <c r="D43" s="46"/>
      <c r="E43" s="13"/>
      <c r="F43" s="136"/>
      <c r="H43" s="136"/>
      <c r="I43" s="136"/>
      <c r="J43" s="136"/>
      <c r="K43" s="136"/>
      <c r="L43" s="136"/>
      <c r="M43" s="136"/>
      <c r="N43" s="136"/>
      <c r="O43" s="136"/>
      <c r="P43" s="136"/>
      <c r="Q43" s="136"/>
      <c r="R43" s="136"/>
      <c r="S43" s="136"/>
      <c r="T43" s="136"/>
      <c r="U43" s="136"/>
      <c r="V43" s="136"/>
      <c r="W43" s="136"/>
      <c r="X43" s="136"/>
      <c r="Y43" s="14"/>
      <c r="Z43" s="14"/>
    </row>
    <row r="44" spans="1:26" ht="15.6">
      <c r="A44" s="205" t="s">
        <v>39</v>
      </c>
      <c r="B44" s="205"/>
      <c r="C44" s="205"/>
      <c r="D44" s="205"/>
      <c r="E44" s="205"/>
      <c r="F44" s="205"/>
      <c r="H44" s="136"/>
      <c r="I44" s="136"/>
      <c r="J44" s="136"/>
      <c r="K44" s="136"/>
      <c r="L44" s="136"/>
      <c r="M44" s="136"/>
      <c r="N44" s="136"/>
      <c r="O44" s="174" t="s">
        <v>84</v>
      </c>
      <c r="P44" s="136"/>
      <c r="Q44" s="136"/>
      <c r="R44" s="136"/>
      <c r="S44" s="136"/>
      <c r="T44" s="136"/>
      <c r="U44" s="136"/>
      <c r="V44" s="136"/>
      <c r="W44" s="136"/>
      <c r="X44" s="136"/>
      <c r="Y44" s="14"/>
      <c r="Z44" s="14"/>
    </row>
    <row r="45" spans="1:26" ht="18">
      <c r="A45" s="253" t="s">
        <v>41</v>
      </c>
      <c r="B45" s="254"/>
      <c r="C45" s="255"/>
      <c r="D45" s="253" t="s">
        <v>40</v>
      </c>
      <c r="E45" s="254"/>
      <c r="F45" s="255"/>
      <c r="H45" s="136"/>
      <c r="I45" s="136"/>
      <c r="J45" s="136"/>
      <c r="K45" s="136"/>
      <c r="L45" s="136"/>
      <c r="M45" s="136"/>
      <c r="N45" s="136"/>
      <c r="O45" s="186" t="s">
        <v>24</v>
      </c>
      <c r="P45" s="133"/>
      <c r="Q45" s="133"/>
      <c r="R45" s="133"/>
      <c r="S45" s="136"/>
      <c r="T45" s="136"/>
      <c r="U45" s="136"/>
      <c r="V45" s="136"/>
      <c r="W45" s="136"/>
      <c r="X45" s="136"/>
      <c r="Y45" s="14"/>
      <c r="Z45" s="14"/>
    </row>
    <row r="46" spans="1:26" ht="18">
      <c r="A46" s="65"/>
      <c r="B46" s="37" t="s">
        <v>28</v>
      </c>
      <c r="C46" s="64" t="s">
        <v>29</v>
      </c>
      <c r="D46" s="103"/>
      <c r="E46" s="37" t="s">
        <v>28</v>
      </c>
      <c r="F46" s="64" t="s">
        <v>29</v>
      </c>
      <c r="H46" s="136"/>
      <c r="I46" s="136"/>
      <c r="J46" s="136"/>
      <c r="K46" s="136"/>
      <c r="L46" s="136"/>
      <c r="M46" s="136"/>
      <c r="N46" s="136"/>
      <c r="O46" s="171" t="s">
        <v>41</v>
      </c>
      <c r="P46" s="170"/>
      <c r="Q46" s="171" t="s">
        <v>40</v>
      </c>
      <c r="R46" s="170"/>
      <c r="S46" s="136"/>
      <c r="T46" s="136"/>
      <c r="U46" s="136"/>
      <c r="V46" s="136"/>
      <c r="W46" s="136"/>
      <c r="X46" s="136"/>
      <c r="Y46" s="14"/>
      <c r="Z46" s="14"/>
    </row>
    <row r="47" spans="1:26" ht="18" customHeight="1">
      <c r="A47" s="212" t="s">
        <v>42</v>
      </c>
      <c r="B47" s="84"/>
      <c r="C47" s="83">
        <v>1</v>
      </c>
      <c r="D47" s="208" t="s">
        <v>43</v>
      </c>
      <c r="E47" s="84"/>
      <c r="F47" s="83">
        <v>1</v>
      </c>
      <c r="H47" s="136"/>
      <c r="I47" s="136"/>
      <c r="J47" s="136"/>
      <c r="K47" s="136"/>
      <c r="L47" s="136"/>
      <c r="M47" s="136"/>
      <c r="N47" s="136"/>
      <c r="O47" s="168">
        <f>IF(A57=TRUE,15500,B48)</f>
        <v>15500</v>
      </c>
      <c r="P47" s="170">
        <f>IF(A57=TRUE,C47,C48)</f>
        <v>1</v>
      </c>
      <c r="Q47" s="168">
        <f>IF(D57=TRUE,13000,E48)</f>
        <v>13000</v>
      </c>
      <c r="R47" s="170">
        <f>IF(D57=TRUE,F47,F48)</f>
        <v>1</v>
      </c>
      <c r="S47" s="136"/>
      <c r="T47" s="136"/>
      <c r="U47" s="136"/>
      <c r="V47" s="136"/>
      <c r="W47" s="136"/>
      <c r="X47" s="136"/>
      <c r="Y47" s="14"/>
      <c r="Z47" s="14"/>
    </row>
    <row r="48" spans="1:26" ht="90" customHeight="1">
      <c r="A48" s="212"/>
      <c r="B48" s="80">
        <v>10000</v>
      </c>
      <c r="C48" s="85">
        <v>1</v>
      </c>
      <c r="D48" s="208"/>
      <c r="E48" s="80">
        <v>8000</v>
      </c>
      <c r="F48" s="85">
        <v>1</v>
      </c>
      <c r="H48" s="136"/>
      <c r="I48" s="136"/>
      <c r="J48" s="136"/>
      <c r="K48" s="136"/>
      <c r="L48" s="136"/>
      <c r="M48" s="136"/>
      <c r="N48" s="136"/>
      <c r="O48" s="168"/>
      <c r="P48" s="170"/>
      <c r="Q48" s="168"/>
      <c r="R48" s="170"/>
      <c r="S48" s="136"/>
      <c r="T48" s="136"/>
      <c r="U48" s="136"/>
      <c r="V48" s="136"/>
      <c r="W48" s="136"/>
      <c r="X48" s="136"/>
      <c r="Y48" s="14"/>
      <c r="Z48" s="14"/>
    </row>
    <row r="49" spans="1:27" ht="15.6">
      <c r="A49" s="73" t="s">
        <v>9</v>
      </c>
      <c r="B49" s="62">
        <f>IF(O15=TRUE,10000,D15)</f>
        <v>10000</v>
      </c>
      <c r="C49" s="189">
        <v>1</v>
      </c>
      <c r="D49" s="60" t="s">
        <v>9</v>
      </c>
      <c r="E49" s="62">
        <f>IF(O15=TRUE,10000,D15)</f>
        <v>10000</v>
      </c>
      <c r="F49" s="189">
        <v>1</v>
      </c>
      <c r="H49" s="136"/>
      <c r="I49" s="136"/>
      <c r="J49" s="136"/>
      <c r="K49" s="136"/>
      <c r="L49" s="136"/>
      <c r="M49" s="136"/>
      <c r="N49" s="136"/>
      <c r="O49" s="168">
        <f>IF(O14=FALSE,0,IF(O15=FALSE,D15,10000))</f>
        <v>10000</v>
      </c>
      <c r="P49" s="170">
        <f>IF(O14=FALSE,0,C49)</f>
        <v>1</v>
      </c>
      <c r="Q49" s="168">
        <f>IF(O14=FALSE,0,IF(O15=FALSE,D15,10000))</f>
        <v>10000</v>
      </c>
      <c r="R49" s="170">
        <f>IF(O14=FALSE,0,F49)</f>
        <v>1</v>
      </c>
      <c r="S49" s="136"/>
      <c r="T49" s="136"/>
      <c r="U49" s="136"/>
      <c r="V49" s="136"/>
      <c r="W49" s="136"/>
      <c r="X49" s="136"/>
      <c r="Y49" s="14"/>
      <c r="Z49" s="14"/>
      <c r="AA49" s="136"/>
    </row>
    <row r="50" spans="1:27" ht="15.6">
      <c r="A50" s="73" t="s">
        <v>13</v>
      </c>
      <c r="B50" s="62">
        <f>IF(O18=TRUE,5295,D18)</f>
        <v>5295</v>
      </c>
      <c r="C50" s="189">
        <v>1</v>
      </c>
      <c r="D50" s="60" t="s">
        <v>13</v>
      </c>
      <c r="E50" s="62">
        <f>IF(O18=TRUE,5295,D18)</f>
        <v>5295</v>
      </c>
      <c r="F50" s="189">
        <v>1</v>
      </c>
      <c r="H50" s="136"/>
      <c r="I50" s="136"/>
      <c r="J50" s="136"/>
      <c r="K50" s="136"/>
      <c r="L50" s="136"/>
      <c r="M50" s="136"/>
      <c r="N50" s="136"/>
      <c r="O50" s="168">
        <f>B50</f>
        <v>5295</v>
      </c>
      <c r="P50" s="170">
        <f>C50</f>
        <v>1</v>
      </c>
      <c r="Q50" s="168">
        <f>E50</f>
        <v>5295</v>
      </c>
      <c r="R50" s="170">
        <f>F50</f>
        <v>1</v>
      </c>
      <c r="S50" s="136"/>
      <c r="T50" s="136"/>
      <c r="U50" s="136"/>
      <c r="V50" s="136"/>
      <c r="W50" s="136"/>
      <c r="X50" s="136"/>
      <c r="Y50" s="14"/>
      <c r="Z50" s="14"/>
      <c r="AA50" s="136"/>
    </row>
    <row r="51" spans="1:27" ht="15.6">
      <c r="A51" s="73" t="s">
        <v>15</v>
      </c>
      <c r="B51" s="62">
        <f>IF(O23=TRUE,2100,D23)</f>
        <v>2100</v>
      </c>
      <c r="C51" s="189">
        <v>1</v>
      </c>
      <c r="D51" s="60" t="s">
        <v>15</v>
      </c>
      <c r="E51" s="62">
        <f>IF(O23=TRUE,2100,D23)</f>
        <v>2100</v>
      </c>
      <c r="F51" s="189">
        <v>1</v>
      </c>
      <c r="H51" s="136"/>
      <c r="I51" s="136"/>
      <c r="J51" s="136"/>
      <c r="K51" s="136"/>
      <c r="L51" s="136"/>
      <c r="M51" s="136"/>
      <c r="N51" s="136"/>
      <c r="O51" s="168">
        <f>IF(O22=FALSE,0,IF(O23=FALSE,D23,2100))</f>
        <v>2100</v>
      </c>
      <c r="P51" s="170">
        <f>IF(O22=FALSE,0,C51)</f>
        <v>1</v>
      </c>
      <c r="Q51" s="168">
        <f>IF(O22=FALSE,0,IF(O23=FALSE,D23,2100))</f>
        <v>2100</v>
      </c>
      <c r="R51" s="170">
        <f>IF(O22=FALSE,0,F51)</f>
        <v>1</v>
      </c>
      <c r="S51" s="136"/>
      <c r="T51" s="136"/>
      <c r="U51" s="136"/>
      <c r="V51" s="136"/>
      <c r="W51" s="136"/>
      <c r="X51" s="136"/>
      <c r="Y51" s="14"/>
      <c r="Z51" s="14"/>
      <c r="AA51" s="136"/>
    </row>
    <row r="52" spans="1:27" ht="28.9">
      <c r="A52" s="73" t="s">
        <v>34</v>
      </c>
      <c r="B52" s="190">
        <v>0</v>
      </c>
      <c r="C52" s="63"/>
      <c r="D52" s="60" t="s">
        <v>34</v>
      </c>
      <c r="E52" s="190">
        <v>0</v>
      </c>
      <c r="F52" s="126"/>
      <c r="H52" s="136"/>
      <c r="I52" s="136"/>
      <c r="J52" s="136"/>
      <c r="K52" s="136"/>
      <c r="L52" s="136"/>
      <c r="M52" s="136"/>
      <c r="N52" s="136"/>
      <c r="O52" s="136"/>
      <c r="P52" s="136"/>
      <c r="Q52" s="136"/>
      <c r="R52" s="136"/>
      <c r="S52" s="136"/>
      <c r="T52" s="136"/>
      <c r="U52" s="136"/>
      <c r="V52" s="136"/>
      <c r="W52" s="136"/>
      <c r="X52" s="136"/>
      <c r="Y52" s="14"/>
      <c r="Z52" s="14"/>
      <c r="AA52" s="136"/>
    </row>
    <row r="53" spans="1:27" ht="18">
      <c r="A53" s="73" t="s">
        <v>35</v>
      </c>
      <c r="B53" s="94">
        <f>SUMPRODUCT(O47:O51,P47:P51)+B52</f>
        <v>32895</v>
      </c>
      <c r="C53" s="74"/>
      <c r="D53" s="60" t="s">
        <v>35</v>
      </c>
      <c r="E53" s="94">
        <f>SUMPRODUCT(Q47:Q51,R47:R51)+E52</f>
        <v>30395</v>
      </c>
      <c r="F53" s="74"/>
      <c r="H53" s="136"/>
      <c r="I53" s="136"/>
      <c r="J53" s="136"/>
      <c r="K53" s="136"/>
      <c r="L53" s="136"/>
      <c r="M53" s="136"/>
      <c r="N53" s="136"/>
      <c r="O53" s="136"/>
      <c r="P53" s="136"/>
      <c r="Q53" s="136"/>
      <c r="R53" s="136"/>
      <c r="S53" s="136"/>
      <c r="T53" s="136"/>
      <c r="U53" s="136"/>
      <c r="V53" s="136"/>
      <c r="W53" s="136"/>
      <c r="X53" s="136"/>
      <c r="Y53" s="14"/>
      <c r="Z53" s="14"/>
      <c r="AA53" s="136"/>
    </row>
    <row r="54" spans="1:27" ht="18">
      <c r="A54" s="121" t="s">
        <v>36</v>
      </c>
      <c r="B54" s="191">
        <v>200</v>
      </c>
      <c r="C54" s="122"/>
      <c r="D54" s="95" t="s">
        <v>36</v>
      </c>
      <c r="E54" s="191">
        <v>200</v>
      </c>
      <c r="F54" s="122"/>
      <c r="H54" s="136"/>
      <c r="I54" s="136"/>
      <c r="J54" s="136"/>
      <c r="K54" s="136"/>
      <c r="L54" s="136"/>
      <c r="M54" s="136"/>
      <c r="N54" s="136"/>
      <c r="O54" s="136"/>
      <c r="P54" s="136"/>
      <c r="Q54" s="136"/>
      <c r="R54" s="136"/>
      <c r="S54" s="136"/>
      <c r="T54" s="136"/>
      <c r="U54" s="136"/>
      <c r="V54" s="136"/>
      <c r="W54" s="136"/>
      <c r="X54" s="136"/>
      <c r="Y54" s="14"/>
      <c r="Z54" s="14"/>
      <c r="AA54" s="136"/>
    </row>
    <row r="55" spans="1:27" ht="57.6">
      <c r="A55" s="118" t="s">
        <v>37</v>
      </c>
      <c r="B55" s="80">
        <v>50</v>
      </c>
      <c r="C55" s="206" t="s">
        <v>38</v>
      </c>
      <c r="D55" s="97" t="s">
        <v>37</v>
      </c>
      <c r="E55" s="80"/>
      <c r="F55" s="206" t="s">
        <v>38</v>
      </c>
      <c r="H55" s="136"/>
      <c r="I55" s="136"/>
      <c r="J55" s="136"/>
      <c r="K55" s="136"/>
      <c r="L55" s="136"/>
      <c r="M55" s="136"/>
      <c r="N55" s="136"/>
      <c r="O55" s="136"/>
      <c r="P55" s="136"/>
      <c r="Q55" s="136"/>
      <c r="R55" s="136"/>
      <c r="S55" s="136"/>
      <c r="T55" s="136"/>
      <c r="U55" s="136"/>
      <c r="V55" s="136"/>
      <c r="W55" s="136"/>
      <c r="X55" s="136"/>
      <c r="Y55" s="14"/>
      <c r="Z55" s="14"/>
      <c r="AA55" s="136"/>
    </row>
    <row r="56" spans="1:27" ht="15" thickBot="1">
      <c r="A56" s="86"/>
      <c r="B56" s="93">
        <f>B53*1%</f>
        <v>328.95</v>
      </c>
      <c r="C56" s="207"/>
      <c r="D56" s="127"/>
      <c r="E56" s="93">
        <f>E53*2%</f>
        <v>607.9</v>
      </c>
      <c r="F56" s="207"/>
      <c r="H56" s="136"/>
      <c r="I56" s="136"/>
      <c r="J56" s="136"/>
      <c r="K56" s="136"/>
      <c r="L56" s="136"/>
      <c r="M56" s="136"/>
      <c r="N56" s="136"/>
      <c r="O56" s="136"/>
      <c r="P56" s="136"/>
      <c r="Q56" s="136"/>
      <c r="R56" s="136"/>
      <c r="S56" s="136"/>
      <c r="T56" s="136"/>
      <c r="U56" s="136"/>
      <c r="V56" s="136"/>
      <c r="W56" s="136"/>
      <c r="X56" s="136"/>
      <c r="Y56" s="14"/>
      <c r="Z56" s="14"/>
      <c r="AA56" s="136"/>
    </row>
    <row r="57" spans="1:27" hidden="1">
      <c r="A57" s="109" t="b">
        <v>1</v>
      </c>
      <c r="B57" s="34"/>
      <c r="C57" s="34"/>
      <c r="D57" s="109" t="b">
        <v>1</v>
      </c>
      <c r="E57" s="136"/>
      <c r="F57" s="136"/>
      <c r="H57" s="136"/>
      <c r="I57" s="136"/>
      <c r="J57" s="136"/>
      <c r="K57" s="136"/>
      <c r="L57" s="136"/>
      <c r="M57" s="136"/>
      <c r="N57" s="136"/>
      <c r="O57" s="136"/>
      <c r="P57" s="136"/>
      <c r="Q57" s="136"/>
      <c r="R57" s="136"/>
      <c r="S57" s="136"/>
      <c r="T57" s="136"/>
      <c r="U57" s="136"/>
      <c r="V57" s="136"/>
      <c r="W57" s="136"/>
      <c r="X57" s="136"/>
      <c r="Y57" s="14"/>
      <c r="Z57" s="14"/>
      <c r="AA57" s="136"/>
    </row>
    <row r="58" spans="1:27" hidden="1">
      <c r="A58" s="109" t="b">
        <v>1</v>
      </c>
      <c r="B58" s="34"/>
      <c r="C58" s="34"/>
      <c r="D58" s="109" t="b">
        <v>1</v>
      </c>
      <c r="E58" s="136"/>
      <c r="F58" s="136"/>
      <c r="H58" s="136"/>
      <c r="I58" s="136"/>
      <c r="J58" s="136"/>
      <c r="K58" s="136"/>
      <c r="L58" s="136"/>
      <c r="M58" s="136"/>
      <c r="N58" s="136"/>
      <c r="O58" s="136"/>
      <c r="P58" s="136"/>
      <c r="Q58" s="136"/>
      <c r="R58" s="136"/>
      <c r="S58" s="136"/>
      <c r="T58" s="136"/>
      <c r="U58" s="136"/>
      <c r="V58" s="136"/>
      <c r="W58" s="136"/>
      <c r="X58" s="136"/>
      <c r="Y58" s="14"/>
      <c r="Z58" s="14"/>
      <c r="AA58" s="136"/>
    </row>
    <row r="59" spans="1:27">
      <c r="A59" s="88"/>
      <c r="B59" s="136"/>
      <c r="C59" s="136"/>
      <c r="D59" s="88"/>
      <c r="E59" s="136"/>
      <c r="F59" s="136"/>
      <c r="H59" s="136"/>
      <c r="I59" s="136"/>
      <c r="J59" s="136"/>
      <c r="K59" s="136"/>
      <c r="L59" s="136"/>
      <c r="M59" s="136"/>
      <c r="N59" s="136"/>
      <c r="O59" s="136"/>
      <c r="P59" s="136"/>
      <c r="Q59" s="136"/>
      <c r="R59" s="136"/>
      <c r="S59" s="136"/>
      <c r="T59" s="136"/>
      <c r="U59" s="136"/>
      <c r="V59" s="136"/>
      <c r="W59" s="136"/>
      <c r="X59" s="136"/>
      <c r="Y59" s="14"/>
      <c r="Z59" s="14"/>
      <c r="AA59" s="136"/>
    </row>
    <row r="60" spans="1:27" ht="18">
      <c r="A60" s="32" t="s">
        <v>45</v>
      </c>
      <c r="B60" s="32"/>
      <c r="C60" s="32"/>
      <c r="D60" s="32"/>
      <c r="E60" s="32"/>
      <c r="F60" s="32"/>
      <c r="G60" s="32"/>
      <c r="H60" s="136"/>
      <c r="I60" s="136"/>
      <c r="J60" s="136"/>
      <c r="K60" s="136"/>
      <c r="L60" s="136"/>
      <c r="M60" s="136"/>
      <c r="N60" s="136"/>
      <c r="O60" s="136"/>
      <c r="P60" s="136"/>
      <c r="Q60" s="136"/>
      <c r="R60" s="136"/>
      <c r="S60" s="136"/>
      <c r="T60" s="136"/>
      <c r="U60" s="136"/>
      <c r="V60" s="136"/>
      <c r="W60" s="136"/>
      <c r="X60" s="136"/>
      <c r="Y60" s="14"/>
      <c r="Z60" s="14"/>
      <c r="AA60" s="136"/>
    </row>
    <row r="61" spans="1:27" ht="30" customHeight="1">
      <c r="A61" s="239" t="s">
        <v>46</v>
      </c>
      <c r="B61" s="239"/>
      <c r="C61" s="239"/>
      <c r="D61" s="239"/>
      <c r="E61" s="239"/>
      <c r="F61" s="239"/>
      <c r="G61" s="239"/>
      <c r="H61" s="136"/>
      <c r="I61" s="136"/>
      <c r="J61" s="136"/>
      <c r="K61" s="136"/>
      <c r="L61" s="136"/>
      <c r="M61" s="136"/>
      <c r="N61" s="136"/>
      <c r="O61" s="136"/>
      <c r="P61" s="136"/>
      <c r="Q61" s="136"/>
      <c r="R61" s="136"/>
      <c r="S61" s="136"/>
      <c r="T61" s="136"/>
      <c r="U61" s="136"/>
      <c r="V61" s="136"/>
      <c r="W61" s="136"/>
      <c r="X61" s="136"/>
      <c r="Y61" s="14"/>
      <c r="Z61" s="14"/>
      <c r="AA61" s="136"/>
    </row>
    <row r="62" spans="1:27" ht="35.450000000000003" customHeight="1">
      <c r="A62" s="47"/>
      <c r="B62" s="123" t="s">
        <v>25</v>
      </c>
      <c r="C62" s="124" t="s">
        <v>26</v>
      </c>
      <c r="D62" s="123" t="s">
        <v>41</v>
      </c>
      <c r="E62" s="123" t="s">
        <v>40</v>
      </c>
      <c r="F62" s="125" t="s">
        <v>85</v>
      </c>
      <c r="G62" s="125" t="s">
        <v>86</v>
      </c>
      <c r="H62" s="13"/>
      <c r="I62" s="136"/>
      <c r="J62" s="136"/>
      <c r="K62" s="136"/>
      <c r="L62" s="136"/>
      <c r="M62" s="136"/>
      <c r="N62" s="136"/>
      <c r="O62" s="136"/>
      <c r="P62" s="136"/>
      <c r="Q62" s="136"/>
      <c r="R62" s="136"/>
      <c r="S62" s="136"/>
      <c r="T62" s="136"/>
      <c r="U62" s="136"/>
      <c r="V62" s="136"/>
      <c r="W62" s="136"/>
      <c r="X62" s="136"/>
      <c r="Y62" s="136"/>
      <c r="Z62" s="14"/>
      <c r="AA62" s="14"/>
    </row>
    <row r="63" spans="1:27" ht="15" thickBot="1">
      <c r="A63" s="99" t="s">
        <v>47</v>
      </c>
      <c r="B63" s="192">
        <v>2000</v>
      </c>
      <c r="C63" s="192">
        <v>3000</v>
      </c>
      <c r="D63" s="192">
        <v>5000</v>
      </c>
      <c r="E63" s="192">
        <v>3000</v>
      </c>
      <c r="F63" s="192">
        <v>5001</v>
      </c>
      <c r="G63" s="192">
        <v>2000</v>
      </c>
      <c r="H63" s="13"/>
      <c r="I63" s="136"/>
      <c r="J63" s="136"/>
      <c r="K63" s="136"/>
      <c r="L63" s="136"/>
      <c r="M63" s="136"/>
      <c r="N63" s="136"/>
      <c r="O63" s="136"/>
      <c r="P63" s="136"/>
      <c r="Q63" s="136"/>
      <c r="R63" s="136"/>
      <c r="S63" s="136"/>
      <c r="T63" s="136"/>
      <c r="U63" s="136"/>
      <c r="V63" s="136"/>
      <c r="W63" s="136"/>
      <c r="X63" s="136"/>
      <c r="Y63" s="136"/>
      <c r="Z63" s="14"/>
      <c r="AA63" s="14"/>
    </row>
    <row r="64" spans="1:27">
      <c r="A64" s="17"/>
      <c r="B64" s="144"/>
      <c r="C64" s="164"/>
      <c r="D64" s="46"/>
      <c r="E64" s="13"/>
      <c r="F64" s="136"/>
      <c r="H64" s="136"/>
      <c r="I64" s="136"/>
      <c r="J64" s="136"/>
      <c r="K64" s="136"/>
      <c r="L64" s="136"/>
      <c r="M64" s="136"/>
      <c r="N64" s="136"/>
      <c r="O64" s="136"/>
      <c r="P64" s="136"/>
      <c r="Q64" s="136"/>
      <c r="R64" s="136"/>
      <c r="S64" s="136"/>
      <c r="T64" s="136"/>
      <c r="U64" s="136"/>
      <c r="V64" s="136"/>
      <c r="W64" s="136"/>
      <c r="X64" s="136"/>
      <c r="Y64" s="14"/>
      <c r="Z64" s="14"/>
      <c r="AA64" s="136"/>
    </row>
    <row r="65" spans="1:29" ht="18">
      <c r="A65" s="32" t="s">
        <v>90</v>
      </c>
      <c r="B65" s="165"/>
      <c r="C65" s="165"/>
      <c r="D65" s="165"/>
      <c r="E65" s="165"/>
      <c r="F65" s="20"/>
      <c r="G65" s="45"/>
      <c r="H65" s="136"/>
      <c r="I65" s="136"/>
      <c r="J65" s="136"/>
      <c r="K65" s="136"/>
      <c r="L65" s="136"/>
      <c r="M65" s="136"/>
      <c r="N65" s="136"/>
      <c r="O65" s="136"/>
      <c r="P65" s="136"/>
      <c r="Q65" s="136"/>
      <c r="R65" s="136"/>
      <c r="S65" s="136"/>
      <c r="T65" s="136"/>
      <c r="U65" s="136"/>
      <c r="V65" s="136"/>
      <c r="W65" s="136"/>
      <c r="X65" s="136"/>
      <c r="Y65" s="14"/>
      <c r="Z65" s="14"/>
      <c r="AA65" s="136"/>
      <c r="AB65" s="136"/>
      <c r="AC65" s="136"/>
    </row>
    <row r="66" spans="1:29" ht="81" customHeight="1">
      <c r="A66" s="239" t="s">
        <v>91</v>
      </c>
      <c r="B66" s="239"/>
      <c r="C66" s="239"/>
      <c r="D66" s="239"/>
      <c r="E66" s="239"/>
      <c r="F66" s="20"/>
      <c r="G66" s="45"/>
      <c r="H66" s="136"/>
      <c r="I66" s="136"/>
      <c r="J66" s="136"/>
      <c r="K66" s="136"/>
      <c r="L66" s="136"/>
      <c r="M66" s="136"/>
      <c r="N66" s="136"/>
      <c r="O66" s="136"/>
      <c r="P66" s="136"/>
      <c r="Q66" s="136"/>
      <c r="R66" s="136"/>
      <c r="S66" s="136"/>
      <c r="T66" s="136"/>
      <c r="U66" s="136"/>
      <c r="V66" s="136"/>
      <c r="W66" s="136"/>
      <c r="X66" s="136"/>
      <c r="Y66" s="14"/>
      <c r="Z66" s="14"/>
      <c r="AA66" s="136"/>
      <c r="AB66" s="136"/>
      <c r="AC66" s="136"/>
    </row>
    <row r="67" spans="1:29" ht="28.9">
      <c r="A67" s="238" t="s">
        <v>50</v>
      </c>
      <c r="B67" s="238"/>
      <c r="C67" s="36" t="s">
        <v>51</v>
      </c>
      <c r="D67" s="36" t="s">
        <v>52</v>
      </c>
      <c r="E67" s="36" t="s">
        <v>53</v>
      </c>
      <c r="F67" s="136"/>
      <c r="H67" s="136"/>
      <c r="I67" s="136"/>
      <c r="J67" s="136"/>
      <c r="K67" s="136"/>
      <c r="L67" s="136"/>
      <c r="M67" s="136"/>
      <c r="N67" s="136"/>
      <c r="O67" s="136"/>
      <c r="P67" s="136"/>
      <c r="Q67" s="136"/>
      <c r="R67" s="136"/>
      <c r="S67" s="136"/>
      <c r="T67" s="136"/>
      <c r="U67" s="136"/>
      <c r="V67" s="136"/>
      <c r="W67" s="136"/>
      <c r="X67" s="136"/>
      <c r="Y67" s="14"/>
      <c r="Z67" s="14"/>
      <c r="AA67" s="136"/>
      <c r="AB67" s="136"/>
      <c r="AC67" s="136"/>
    </row>
    <row r="68" spans="1:29" ht="15.6" customHeight="1">
      <c r="A68" s="240" t="s">
        <v>54</v>
      </c>
      <c r="B68" s="240"/>
      <c r="C68" s="144">
        <v>69</v>
      </c>
      <c r="D68" s="144">
        <v>61</v>
      </c>
      <c r="E68" s="144">
        <f>SUM(C68:D68)</f>
        <v>130</v>
      </c>
      <c r="F68" s="136"/>
      <c r="H68" s="136"/>
      <c r="I68" s="136"/>
      <c r="J68" s="136"/>
      <c r="K68" s="136"/>
      <c r="L68" s="136"/>
      <c r="M68" s="136"/>
      <c r="N68" s="136"/>
      <c r="O68" s="136"/>
      <c r="P68" s="136"/>
      <c r="Q68" s="136"/>
      <c r="R68" s="136"/>
      <c r="S68" s="136"/>
      <c r="T68" s="136"/>
      <c r="U68" s="136"/>
      <c r="V68" s="136"/>
      <c r="W68" s="136"/>
      <c r="X68" s="136"/>
      <c r="Y68" s="14"/>
      <c r="Z68" s="14"/>
      <c r="AA68" s="136"/>
      <c r="AB68" s="136"/>
      <c r="AC68" s="136"/>
    </row>
    <row r="69" spans="1:29" ht="28.5" customHeight="1">
      <c r="A69" s="241" t="s">
        <v>92</v>
      </c>
      <c r="B69" s="79" t="s">
        <v>93</v>
      </c>
      <c r="C69" s="166">
        <v>7.0000000000000007E-2</v>
      </c>
      <c r="D69" s="166">
        <v>0.09</v>
      </c>
      <c r="E69" s="166"/>
      <c r="F69" s="136"/>
      <c r="H69" s="136"/>
      <c r="I69" s="136"/>
      <c r="J69" s="136"/>
      <c r="K69" s="136"/>
      <c r="L69" s="136"/>
      <c r="M69" s="136"/>
      <c r="N69" s="136"/>
      <c r="O69" s="136"/>
      <c r="P69" s="136"/>
      <c r="Q69" s="136"/>
      <c r="R69" s="136"/>
      <c r="S69" s="136"/>
      <c r="T69" s="136"/>
      <c r="U69" s="136"/>
      <c r="V69" s="136"/>
      <c r="W69" s="136"/>
      <c r="X69" s="136"/>
      <c r="Y69" s="14"/>
      <c r="Z69" s="14"/>
      <c r="AA69" s="136"/>
      <c r="AB69" s="136"/>
      <c r="AC69" s="136"/>
    </row>
    <row r="70" spans="1:29" ht="40.9" customHeight="1">
      <c r="A70" s="242"/>
      <c r="B70" s="61" t="s">
        <v>94</v>
      </c>
      <c r="C70" s="27">
        <f>C69*C68</f>
        <v>4.83</v>
      </c>
      <c r="D70" s="27">
        <f>D69*D68</f>
        <v>5.49</v>
      </c>
      <c r="E70" s="27">
        <f>C70+D70</f>
        <v>10.32</v>
      </c>
      <c r="F70" s="136"/>
      <c r="H70" s="136"/>
      <c r="I70" s="136"/>
      <c r="J70" s="136"/>
      <c r="K70" s="136"/>
      <c r="L70" s="136"/>
      <c r="M70" s="136"/>
      <c r="N70" s="136"/>
      <c r="O70" s="136"/>
      <c r="P70" s="136"/>
      <c r="Q70" s="136"/>
      <c r="R70" s="136"/>
      <c r="S70" s="136"/>
      <c r="T70" s="136"/>
      <c r="U70" s="136"/>
      <c r="V70" s="136"/>
      <c r="W70" s="136"/>
      <c r="X70" s="136"/>
      <c r="Y70" s="14"/>
      <c r="Z70" s="14"/>
      <c r="AA70" s="136"/>
      <c r="AB70" s="136"/>
      <c r="AC70" s="136"/>
    </row>
    <row r="71" spans="1:29" ht="28.9">
      <c r="A71" s="242"/>
      <c r="B71" s="37" t="s">
        <v>95</v>
      </c>
      <c r="C71" s="28">
        <f>C70*$C10</f>
        <v>15.939</v>
      </c>
      <c r="D71" s="28">
        <f>D70*$C10</f>
        <v>18.117000000000001</v>
      </c>
      <c r="E71" s="28">
        <f>SUM(C71:D71)</f>
        <v>34.055999999999997</v>
      </c>
      <c r="F71" s="136"/>
      <c r="H71" s="136"/>
      <c r="I71" s="136"/>
      <c r="J71" s="136"/>
      <c r="K71" s="136"/>
      <c r="L71" s="136"/>
      <c r="M71" s="136"/>
      <c r="N71" s="136"/>
      <c r="O71" s="136"/>
      <c r="P71" s="136"/>
      <c r="Q71" s="136"/>
      <c r="R71" s="136"/>
      <c r="S71" s="136"/>
      <c r="T71" s="136"/>
      <c r="U71" s="136"/>
      <c r="V71" s="136"/>
      <c r="W71" s="136"/>
      <c r="X71" s="136"/>
      <c r="Y71" s="14"/>
      <c r="Z71" s="14"/>
      <c r="AA71" s="136"/>
      <c r="AB71" s="136"/>
      <c r="AC71" s="136"/>
    </row>
    <row r="72" spans="1:29" ht="36" customHeight="1">
      <c r="A72" s="237" t="s">
        <v>96</v>
      </c>
      <c r="B72" s="79" t="s">
        <v>97</v>
      </c>
      <c r="C72" s="26">
        <v>0.26</v>
      </c>
      <c r="D72" s="26">
        <v>7.0000000000000007E-2</v>
      </c>
      <c r="E72" s="166"/>
      <c r="F72" s="136"/>
      <c r="H72" s="136"/>
      <c r="I72" s="136"/>
      <c r="J72" s="136"/>
      <c r="K72" s="136"/>
      <c r="L72" s="136"/>
      <c r="M72" s="136"/>
      <c r="N72" s="136"/>
      <c r="O72" s="136"/>
      <c r="P72" s="136"/>
      <c r="Q72" s="136"/>
      <c r="R72" s="136"/>
      <c r="S72" s="136"/>
      <c r="T72" s="136"/>
      <c r="U72" s="136"/>
      <c r="V72" s="136"/>
      <c r="W72" s="136"/>
      <c r="X72" s="136"/>
      <c r="Y72" s="14"/>
      <c r="Z72" s="14"/>
      <c r="AA72" s="136"/>
      <c r="AB72" s="136"/>
      <c r="AC72" s="136"/>
    </row>
    <row r="73" spans="1:29" ht="49.5" customHeight="1">
      <c r="A73" s="238"/>
      <c r="B73" s="61" t="s">
        <v>98</v>
      </c>
      <c r="C73" s="19">
        <f>C68*C72</f>
        <v>17.940000000000001</v>
      </c>
      <c r="D73" s="38">
        <f>D68*D72</f>
        <v>4.2700000000000005</v>
      </c>
      <c r="E73" s="38">
        <f>C73+D73</f>
        <v>22.21</v>
      </c>
      <c r="F73" s="136"/>
      <c r="H73" s="136"/>
      <c r="I73" s="136"/>
      <c r="J73" s="136"/>
      <c r="K73" s="136"/>
      <c r="L73" s="136"/>
      <c r="M73" s="136"/>
      <c r="N73" s="136"/>
      <c r="O73" s="136"/>
      <c r="P73" s="136"/>
      <c r="Q73" s="136"/>
      <c r="R73" s="136"/>
      <c r="S73" s="136"/>
      <c r="T73" s="136"/>
      <c r="U73" s="136"/>
      <c r="V73" s="136"/>
      <c r="W73" s="136"/>
      <c r="X73" s="136"/>
      <c r="Y73" s="14"/>
      <c r="Z73" s="14"/>
      <c r="AA73" s="136"/>
      <c r="AB73" s="136"/>
      <c r="AC73" s="136"/>
    </row>
    <row r="74" spans="1:29" ht="28.9">
      <c r="A74" s="214"/>
      <c r="B74" s="75" t="s">
        <v>95</v>
      </c>
      <c r="C74" s="29">
        <f>C73*$C10</f>
        <v>59.201999999999998</v>
      </c>
      <c r="D74" s="29">
        <f>D73*$C10</f>
        <v>14.091000000000001</v>
      </c>
      <c r="E74" s="29">
        <f>SUM(C74:D74)</f>
        <v>73.293000000000006</v>
      </c>
      <c r="F74" s="136"/>
      <c r="H74" s="136"/>
      <c r="I74" s="136"/>
      <c r="J74" s="136"/>
      <c r="K74" s="136"/>
      <c r="L74" s="136"/>
      <c r="M74" s="136"/>
      <c r="N74" s="136"/>
      <c r="O74" s="136"/>
      <c r="P74" s="136"/>
      <c r="Q74" s="136"/>
      <c r="R74" s="136"/>
      <c r="S74" s="136"/>
      <c r="T74" s="136"/>
      <c r="U74" s="136"/>
      <c r="V74" s="136"/>
      <c r="W74" s="136"/>
      <c r="X74" s="136"/>
      <c r="Y74" s="14"/>
      <c r="Z74" s="14"/>
      <c r="AA74" s="136"/>
      <c r="AB74" s="136"/>
      <c r="AC74" s="136"/>
    </row>
    <row r="75" spans="1:29">
      <c r="A75" s="21"/>
      <c r="B75" s="19"/>
      <c r="C75" s="19"/>
      <c r="D75" s="144"/>
      <c r="E75" s="136"/>
      <c r="F75" s="136"/>
      <c r="H75" s="136"/>
      <c r="I75" s="136"/>
      <c r="J75" s="136"/>
      <c r="K75" s="136"/>
      <c r="L75" s="136"/>
      <c r="M75" s="136"/>
      <c r="N75" s="136"/>
      <c r="O75" s="136"/>
      <c r="P75" s="136"/>
      <c r="Q75" s="136"/>
      <c r="R75" s="136"/>
      <c r="S75" s="136"/>
      <c r="T75" s="136"/>
      <c r="U75" s="136"/>
      <c r="V75" s="136"/>
      <c r="W75" s="136"/>
      <c r="X75" s="136"/>
      <c r="Y75" s="14"/>
      <c r="Z75" s="14"/>
      <c r="AA75" s="136"/>
      <c r="AB75" s="136"/>
      <c r="AC75" s="136"/>
    </row>
    <row r="76" spans="1:29" s="35" customFormat="1" ht="18">
      <c r="A76" s="32" t="s">
        <v>61</v>
      </c>
      <c r="B76" s="32"/>
      <c r="C76" s="32"/>
      <c r="D76" s="32"/>
      <c r="E76" s="32"/>
      <c r="F76" s="32"/>
      <c r="G76" s="32"/>
      <c r="H76" s="32"/>
      <c r="O76" s="136"/>
      <c r="P76" s="136"/>
      <c r="Q76" s="136"/>
      <c r="R76" s="136"/>
      <c r="S76" s="136"/>
      <c r="T76" s="136"/>
      <c r="U76" s="136"/>
      <c r="V76" s="136"/>
    </row>
    <row r="77" spans="1:29" s="35" customFormat="1" ht="37.9" customHeight="1">
      <c r="A77" s="248" t="s">
        <v>99</v>
      </c>
      <c r="B77" s="248"/>
      <c r="C77" s="248"/>
      <c r="D77" s="248"/>
      <c r="E77" s="248"/>
      <c r="F77" s="248"/>
      <c r="G77" s="248"/>
      <c r="H77" s="248"/>
    </row>
    <row r="78" spans="1:29" ht="52.5" customHeight="1">
      <c r="A78" s="136"/>
      <c r="B78" s="16" t="s">
        <v>100</v>
      </c>
      <c r="C78" s="16" t="s">
        <v>101</v>
      </c>
      <c r="D78" s="16" t="s">
        <v>65</v>
      </c>
      <c r="E78" s="16" t="s">
        <v>102</v>
      </c>
      <c r="F78" s="42" t="s">
        <v>67</v>
      </c>
      <c r="G78" s="37" t="s">
        <v>103</v>
      </c>
      <c r="H78" s="49" t="s">
        <v>104</v>
      </c>
      <c r="I78" s="136"/>
      <c r="J78" s="136"/>
      <c r="K78" s="136"/>
      <c r="L78" s="136"/>
      <c r="M78" s="136"/>
      <c r="N78" s="136"/>
      <c r="O78" s="35"/>
      <c r="P78" s="35"/>
      <c r="Q78" s="35"/>
      <c r="R78" s="35"/>
      <c r="S78" s="35"/>
      <c r="T78" s="35"/>
      <c r="U78" s="35"/>
      <c r="V78" s="35"/>
      <c r="W78" s="136"/>
      <c r="X78" s="136"/>
      <c r="Y78" s="136"/>
      <c r="Z78" s="136"/>
      <c r="AA78" s="136"/>
      <c r="AB78" s="136"/>
      <c r="AC78" s="136"/>
    </row>
    <row r="79" spans="1:29" ht="15" customHeight="1">
      <c r="A79" s="3" t="s">
        <v>70</v>
      </c>
      <c r="B79" s="154">
        <f>B36/C8</f>
        <v>232.75</v>
      </c>
      <c r="C79" s="154">
        <f>IF(A41=FALSE,(B38+B37)/C8,(B39+B37)/C8)</f>
        <v>4.3274999999999997</v>
      </c>
      <c r="D79" s="167">
        <f>B63/C8</f>
        <v>20</v>
      </c>
      <c r="E79" s="154">
        <f>$E$71</f>
        <v>34.055999999999997</v>
      </c>
      <c r="F79" s="22">
        <f>(B79-D79)/E79</f>
        <v>6.2470636598543576</v>
      </c>
      <c r="G79" s="23">
        <f>$E79*5-($B79-$D79)-$C79*5</f>
        <v>-64.10750000000003</v>
      </c>
      <c r="H79" s="50">
        <f t="shared" ref="H79:H84" si="0">$E79*7-($B79-$D79)-$C79*7</f>
        <v>-4.650500000000001</v>
      </c>
      <c r="I79" s="136"/>
      <c r="J79" s="136"/>
      <c r="K79" s="136"/>
      <c r="L79" s="136"/>
      <c r="M79" s="136"/>
      <c r="N79" s="136"/>
      <c r="O79" s="136"/>
      <c r="P79" s="136"/>
      <c r="Q79" s="136"/>
      <c r="R79" s="136"/>
      <c r="S79" s="136"/>
      <c r="T79" s="136"/>
      <c r="U79" s="136"/>
      <c r="V79" s="136"/>
      <c r="W79" s="136"/>
      <c r="X79" s="136"/>
      <c r="Y79" s="136"/>
      <c r="Z79" s="136"/>
      <c r="AA79" s="136"/>
      <c r="AB79" s="136"/>
      <c r="AC79" s="136"/>
    </row>
    <row r="80" spans="1:29" ht="15" customHeight="1">
      <c r="A80" s="3" t="s">
        <v>71</v>
      </c>
      <c r="B80" s="154">
        <f>E36/C8</f>
        <v>213.95</v>
      </c>
      <c r="C80" s="154">
        <f>IF(D41=FALSE,(E38+E37)/C8,(E39+E37)/C8)</f>
        <v>4.1395000000000008</v>
      </c>
      <c r="D80" s="167">
        <f>C63/C8</f>
        <v>30</v>
      </c>
      <c r="E80" s="154">
        <f t="shared" ref="E80:E82" si="1">$E$71</f>
        <v>34.055999999999997</v>
      </c>
      <c r="F80" s="22">
        <f t="shared" ref="F80:F84" si="2">(B80-D80)/E80</f>
        <v>5.4013976979093261</v>
      </c>
      <c r="G80" s="23">
        <f t="shared" ref="G80:G84" si="3">$E80*5-($B80-$D80)-$C80*5</f>
        <v>-34.367500000000021</v>
      </c>
      <c r="H80" s="50">
        <f t="shared" si="0"/>
        <v>25.465500000000002</v>
      </c>
      <c r="I80" s="136"/>
      <c r="J80" s="136"/>
      <c r="K80" s="136"/>
      <c r="L80" s="136"/>
      <c r="M80" s="136"/>
      <c r="N80" s="136"/>
      <c r="O80" s="136"/>
      <c r="P80" s="136"/>
      <c r="Q80" s="136"/>
      <c r="R80" s="136"/>
      <c r="S80" s="136"/>
      <c r="T80" s="136"/>
      <c r="U80" s="136"/>
      <c r="V80" s="136"/>
      <c r="W80" s="136"/>
      <c r="X80" s="136"/>
      <c r="Y80" s="136"/>
      <c r="Z80" s="136"/>
      <c r="AA80" s="136"/>
      <c r="AB80" s="136"/>
      <c r="AC80" s="136"/>
    </row>
    <row r="81" spans="1:29" ht="15" customHeight="1">
      <c r="A81" s="3" t="s">
        <v>72</v>
      </c>
      <c r="B81" s="154">
        <f>B53/C8</f>
        <v>328.95</v>
      </c>
      <c r="C81" s="154">
        <f>IF(A58=FALSE,(B55+B54)/C8,(B56+B54)/C8)</f>
        <v>5.2895000000000003</v>
      </c>
      <c r="D81" s="167">
        <f>D63/C8</f>
        <v>50</v>
      </c>
      <c r="E81" s="154">
        <f t="shared" si="1"/>
        <v>34.055999999999997</v>
      </c>
      <c r="F81" s="22">
        <f t="shared" si="2"/>
        <v>8.1909208362696742</v>
      </c>
      <c r="G81" s="23">
        <f t="shared" si="3"/>
        <v>-135.11750000000001</v>
      </c>
      <c r="H81" s="50">
        <f t="shared" si="0"/>
        <v>-77.584499999999991</v>
      </c>
      <c r="I81" s="136"/>
      <c r="J81" s="136"/>
      <c r="K81" s="136"/>
      <c r="L81" s="136"/>
      <c r="M81" s="136"/>
      <c r="N81" s="136"/>
      <c r="O81" s="136"/>
      <c r="P81" s="136"/>
      <c r="Q81" s="136"/>
      <c r="R81" s="136"/>
      <c r="S81" s="136"/>
      <c r="T81" s="136"/>
      <c r="U81" s="136"/>
      <c r="V81" s="136"/>
      <c r="W81" s="136"/>
      <c r="X81" s="136"/>
      <c r="Y81" s="136"/>
      <c r="Z81" s="136"/>
      <c r="AA81" s="136"/>
      <c r="AB81" s="136"/>
      <c r="AC81" s="136"/>
    </row>
    <row r="82" spans="1:29" ht="15" customHeight="1">
      <c r="A82" s="3" t="s">
        <v>73</v>
      </c>
      <c r="B82" s="154">
        <f>E53/C8</f>
        <v>303.95</v>
      </c>
      <c r="C82" s="154">
        <f>IF(D58=FALSE,(E55+E54)/C8,(E56+E54)/C8)</f>
        <v>8.0790000000000006</v>
      </c>
      <c r="D82" s="167">
        <f>E63/C8</f>
        <v>30</v>
      </c>
      <c r="E82" s="154">
        <f t="shared" si="1"/>
        <v>34.055999999999997</v>
      </c>
      <c r="F82" s="22">
        <f t="shared" si="2"/>
        <v>8.0441038289875504</v>
      </c>
      <c r="G82" s="23">
        <f t="shared" si="3"/>
        <v>-144.06500000000003</v>
      </c>
      <c r="H82" s="50">
        <f t="shared" si="0"/>
        <v>-92.11099999999999</v>
      </c>
      <c r="I82" s="136"/>
      <c r="J82" s="136"/>
      <c r="K82" s="136"/>
      <c r="L82" s="136"/>
      <c r="M82" s="136"/>
      <c r="N82" s="136"/>
      <c r="O82" s="136"/>
      <c r="P82" s="136"/>
      <c r="Q82" s="136"/>
      <c r="R82" s="136"/>
      <c r="S82" s="136"/>
      <c r="T82" s="136"/>
      <c r="U82" s="136"/>
      <c r="V82" s="136"/>
      <c r="W82" s="136"/>
      <c r="X82" s="136"/>
      <c r="Y82" s="136"/>
      <c r="Z82" s="136"/>
      <c r="AA82" s="136"/>
      <c r="AB82" s="136"/>
      <c r="AC82" s="136"/>
    </row>
    <row r="83" spans="1:29" customFormat="1">
      <c r="A83" s="1" t="s">
        <v>105</v>
      </c>
      <c r="B83" s="154">
        <f>H36/C8</f>
        <v>253.89</v>
      </c>
      <c r="C83" s="154">
        <f>IF(G41=FALSE,(H38+H37)/C8,(H39+H37)/C8)</f>
        <v>4.5388999999999999</v>
      </c>
      <c r="D83" s="167">
        <f>F63/C8</f>
        <v>50.01</v>
      </c>
      <c r="E83" s="154">
        <f>$E$74</f>
        <v>73.293000000000006</v>
      </c>
      <c r="F83" s="22">
        <f t="shared" si="2"/>
        <v>2.781711759649625</v>
      </c>
      <c r="G83" s="23">
        <f t="shared" si="3"/>
        <v>139.89050000000003</v>
      </c>
      <c r="H83" s="23">
        <f t="shared" si="0"/>
        <v>277.39870000000008</v>
      </c>
      <c r="I83" s="136"/>
      <c r="J83" s="136"/>
      <c r="K83" s="136"/>
      <c r="L83" s="136"/>
      <c r="O83" s="136"/>
      <c r="P83" s="136"/>
      <c r="Q83" s="136"/>
      <c r="R83" s="136"/>
      <c r="S83" s="136"/>
      <c r="T83" s="136"/>
      <c r="U83" s="136"/>
      <c r="V83" s="136"/>
    </row>
    <row r="84" spans="1:29" customFormat="1">
      <c r="A84" s="3" t="s">
        <v>106</v>
      </c>
      <c r="B84" s="154">
        <f>K36/C8</f>
        <v>233.95</v>
      </c>
      <c r="C84" s="154">
        <f>IF(J41=FALSE,(K38+K37)/C8,(K39+K37)/C8)</f>
        <v>4.3395000000000001</v>
      </c>
      <c r="D84" s="167">
        <f>G63/C8</f>
        <v>20</v>
      </c>
      <c r="E84" s="154">
        <f>$E$74</f>
        <v>73.293000000000006</v>
      </c>
      <c r="F84" s="22">
        <f t="shared" si="2"/>
        <v>2.9191055080294159</v>
      </c>
      <c r="G84" s="23">
        <f t="shared" si="3"/>
        <v>130.81750000000005</v>
      </c>
      <c r="H84" s="23">
        <f t="shared" si="0"/>
        <v>268.72450000000003</v>
      </c>
      <c r="I84" s="136"/>
      <c r="J84" s="136"/>
      <c r="K84" s="136"/>
      <c r="L84" s="136"/>
    </row>
    <row r="85" spans="1:29" ht="15" customHeight="1">
      <c r="A85" s="157"/>
      <c r="B85" s="136"/>
      <c r="C85" s="136"/>
      <c r="D85" s="156"/>
      <c r="E85" s="136"/>
      <c r="F85" s="136"/>
      <c r="H85" s="136"/>
      <c r="I85" s="136"/>
      <c r="J85" s="136"/>
      <c r="K85" s="136"/>
      <c r="L85" s="136"/>
      <c r="M85" s="136"/>
      <c r="N85" s="136"/>
      <c r="O85"/>
      <c r="P85"/>
      <c r="Q85"/>
      <c r="R85"/>
      <c r="S85"/>
      <c r="T85"/>
      <c r="U85"/>
      <c r="V85"/>
      <c r="W85" s="136"/>
      <c r="X85" s="136"/>
      <c r="Y85" s="136"/>
      <c r="Z85" s="5"/>
      <c r="AA85" s="136"/>
      <c r="AB85" s="136"/>
      <c r="AC85" s="136"/>
    </row>
    <row r="86" spans="1:29">
      <c r="A86" s="136"/>
      <c r="B86" s="136"/>
      <c r="C86" s="136"/>
      <c r="D86" s="156"/>
      <c r="E86" s="136"/>
      <c r="F86" s="136"/>
      <c r="H86" s="136"/>
      <c r="I86" s="136"/>
      <c r="J86" s="136"/>
      <c r="K86" s="136"/>
      <c r="L86" s="136"/>
      <c r="M86" s="136"/>
      <c r="N86" s="136"/>
      <c r="O86" s="136"/>
      <c r="P86" s="136"/>
      <c r="Q86" s="136"/>
      <c r="R86" s="136"/>
      <c r="S86" s="136"/>
      <c r="T86" s="136"/>
      <c r="U86" s="136"/>
      <c r="V86" s="136"/>
      <c r="W86" s="136"/>
      <c r="X86" s="136"/>
      <c r="Y86" s="136"/>
      <c r="Z86" s="1"/>
      <c r="AA86" s="136"/>
      <c r="AB86" s="136"/>
      <c r="AC86" s="158"/>
    </row>
    <row r="87" spans="1:29" ht="28.15" customHeight="1">
      <c r="A87" s="157"/>
      <c r="B87" s="136"/>
      <c r="C87" s="136"/>
      <c r="D87" s="136"/>
      <c r="E87" s="136"/>
      <c r="F87" s="136"/>
      <c r="H87" s="136"/>
      <c r="I87" s="136"/>
      <c r="J87" s="136"/>
      <c r="K87" s="136"/>
      <c r="L87" s="136"/>
      <c r="M87" s="136"/>
      <c r="N87" s="136"/>
      <c r="O87" s="136"/>
      <c r="P87" s="136"/>
      <c r="Q87" s="136"/>
      <c r="R87" s="136"/>
      <c r="S87" s="136"/>
      <c r="T87" s="136"/>
      <c r="U87" s="136"/>
      <c r="V87" s="136"/>
      <c r="W87" s="136"/>
      <c r="X87" s="136"/>
      <c r="Y87" s="136"/>
      <c r="Z87" s="136"/>
      <c r="AA87" s="136"/>
      <c r="AB87" s="136"/>
      <c r="AC87" s="136"/>
    </row>
    <row r="88" spans="1:29" ht="15" customHeight="1">
      <c r="A88" s="136"/>
      <c r="B88" s="136"/>
      <c r="C88" s="136"/>
      <c r="D88" s="136"/>
      <c r="E88" s="136"/>
      <c r="F88" s="136"/>
      <c r="H88" s="136"/>
      <c r="I88" s="136"/>
      <c r="J88" s="136"/>
      <c r="K88" s="136"/>
      <c r="L88" s="136"/>
      <c r="M88" s="136"/>
      <c r="N88" s="136"/>
      <c r="O88" s="136"/>
      <c r="P88" s="136"/>
      <c r="Q88" s="136"/>
      <c r="R88" s="136"/>
      <c r="S88" s="136"/>
      <c r="T88" s="136"/>
      <c r="U88" s="136"/>
      <c r="V88" s="136"/>
      <c r="W88" s="136"/>
      <c r="X88" s="136"/>
      <c r="Y88" s="136"/>
      <c r="Z88" s="136"/>
      <c r="AA88" s="136"/>
      <c r="AB88" s="136"/>
      <c r="AC88" s="136"/>
    </row>
    <row r="89" spans="1:29" ht="15" customHeight="1">
      <c r="A89" s="136"/>
      <c r="B89" s="136"/>
      <c r="C89" s="136"/>
      <c r="D89" s="136"/>
      <c r="E89" s="136"/>
      <c r="F89" s="136"/>
      <c r="H89" s="136"/>
      <c r="I89" s="136"/>
      <c r="J89" s="136"/>
      <c r="K89" s="136"/>
      <c r="L89" s="136"/>
      <c r="M89" s="136"/>
      <c r="N89" s="136"/>
      <c r="O89" s="136"/>
      <c r="P89" s="136"/>
      <c r="Q89" s="136"/>
      <c r="R89" s="136"/>
      <c r="S89" s="136"/>
      <c r="T89" s="136"/>
      <c r="U89" s="136"/>
      <c r="V89" s="136"/>
      <c r="W89" s="136"/>
      <c r="X89" s="136"/>
      <c r="Y89" s="136"/>
      <c r="Z89" s="136"/>
      <c r="AA89" s="136"/>
      <c r="AB89" s="136"/>
      <c r="AC89" s="136"/>
    </row>
    <row r="90" spans="1:29" ht="30" customHeight="1">
      <c r="A90" s="136"/>
      <c r="B90" s="136"/>
      <c r="C90" s="136"/>
      <c r="D90" s="136"/>
      <c r="E90" s="136"/>
      <c r="F90" s="136"/>
      <c r="H90" s="136"/>
      <c r="I90" s="136"/>
      <c r="J90" s="136"/>
      <c r="K90" s="136"/>
      <c r="L90" s="136"/>
      <c r="M90" s="136"/>
      <c r="N90" s="136"/>
      <c r="O90" s="136"/>
      <c r="P90" s="136"/>
      <c r="Q90" s="136"/>
      <c r="R90" s="136"/>
      <c r="S90" s="136"/>
      <c r="T90" s="136"/>
      <c r="U90" s="136"/>
      <c r="V90" s="136"/>
      <c r="W90" s="136"/>
      <c r="X90" s="136"/>
      <c r="Y90" s="136"/>
      <c r="Z90" s="136"/>
      <c r="AA90" s="136"/>
      <c r="AB90" s="136"/>
      <c r="AC90" s="136"/>
    </row>
    <row r="91" spans="1:29" ht="15" customHeight="1">
      <c r="A91" s="136"/>
      <c r="B91" s="136"/>
      <c r="C91" s="136"/>
      <c r="D91" s="136"/>
      <c r="E91" s="136"/>
      <c r="F91" s="136"/>
      <c r="H91" s="136"/>
      <c r="I91" s="136"/>
      <c r="J91" s="136"/>
      <c r="K91" s="136"/>
      <c r="L91" s="136"/>
      <c r="M91" s="136"/>
      <c r="N91" s="136"/>
      <c r="O91" s="136"/>
      <c r="P91" s="136"/>
      <c r="Q91" s="136"/>
      <c r="R91" s="136"/>
      <c r="S91" s="136"/>
      <c r="T91" s="136"/>
      <c r="U91" s="136"/>
      <c r="V91" s="136"/>
      <c r="W91" s="136"/>
      <c r="X91" s="136"/>
      <c r="Y91" s="136"/>
      <c r="Z91" s="136"/>
      <c r="AA91" s="136"/>
      <c r="AB91" s="136"/>
      <c r="AC91" s="136"/>
    </row>
    <row r="92" spans="1:29">
      <c r="A92" s="136"/>
      <c r="B92" s="136"/>
      <c r="C92" s="136"/>
      <c r="D92" s="136"/>
      <c r="E92" s="136"/>
      <c r="F92" s="136"/>
      <c r="H92" s="136"/>
      <c r="I92" s="136"/>
      <c r="J92" s="136"/>
      <c r="K92" s="136"/>
      <c r="L92" s="136"/>
      <c r="M92" s="136"/>
      <c r="N92" s="136"/>
      <c r="O92" s="136"/>
      <c r="P92" s="136"/>
      <c r="Q92" s="136"/>
      <c r="R92" s="136"/>
      <c r="S92" s="136"/>
      <c r="T92" s="136"/>
      <c r="U92" s="136"/>
      <c r="V92" s="136"/>
      <c r="W92" s="160"/>
      <c r="X92" s="160"/>
      <c r="Y92" s="136"/>
      <c r="Z92" s="136"/>
      <c r="AA92" s="136"/>
      <c r="AB92" s="136"/>
      <c r="AC92" s="136"/>
    </row>
    <row r="93" spans="1:29" ht="15" customHeight="1">
      <c r="A93" s="136"/>
      <c r="B93" s="136"/>
      <c r="C93" s="136"/>
      <c r="D93" s="136"/>
      <c r="E93" s="136"/>
      <c r="F93" s="136"/>
      <c r="H93" s="136"/>
      <c r="I93" s="136"/>
      <c r="J93" s="136"/>
      <c r="K93" s="136"/>
      <c r="L93" s="136"/>
      <c r="M93" s="136"/>
      <c r="N93" s="136"/>
      <c r="O93" s="136"/>
      <c r="P93" s="136"/>
      <c r="Q93" s="136"/>
      <c r="R93" s="136"/>
      <c r="S93" s="3"/>
      <c r="T93" s="3"/>
      <c r="U93" s="159"/>
      <c r="V93" s="160"/>
      <c r="W93" s="7"/>
      <c r="X93" s="2"/>
      <c r="Y93" s="136"/>
      <c r="Z93" s="136"/>
      <c r="AA93" s="136"/>
      <c r="AB93" s="136"/>
      <c r="AC93" s="136"/>
    </row>
    <row r="94" spans="1:29">
      <c r="A94" s="136"/>
      <c r="B94" s="136"/>
      <c r="C94" s="136"/>
      <c r="D94" s="136"/>
      <c r="E94" s="136"/>
      <c r="F94" s="136"/>
      <c r="H94" s="136"/>
      <c r="I94" s="136"/>
      <c r="J94" s="136"/>
      <c r="K94" s="136"/>
      <c r="L94" s="136"/>
      <c r="M94" s="136"/>
      <c r="N94" s="136"/>
      <c r="O94" s="136"/>
      <c r="P94" s="136"/>
      <c r="Q94" s="136"/>
      <c r="R94" s="136"/>
      <c r="S94" s="137"/>
      <c r="T94" s="136"/>
      <c r="U94" s="158"/>
      <c r="V94" s="142"/>
      <c r="W94" s="158"/>
      <c r="X94" s="142"/>
      <c r="Y94" s="136"/>
      <c r="Z94" s="136"/>
      <c r="AA94" s="136"/>
      <c r="AB94" s="136"/>
      <c r="AC94" s="136"/>
    </row>
    <row r="95" spans="1:29">
      <c r="A95" s="136"/>
      <c r="B95" s="136"/>
      <c r="C95" s="136"/>
      <c r="D95" s="136"/>
      <c r="E95" s="136"/>
      <c r="F95" s="136"/>
      <c r="H95" s="136"/>
      <c r="I95" s="136"/>
      <c r="J95" s="136"/>
      <c r="K95" s="136"/>
      <c r="L95" s="136"/>
      <c r="M95" s="136"/>
      <c r="N95" s="136"/>
      <c r="O95" s="136"/>
      <c r="P95" s="136"/>
      <c r="Q95" s="136"/>
      <c r="R95" s="136"/>
      <c r="S95"/>
      <c r="T95" s="136"/>
      <c r="U95" s="158"/>
      <c r="V95" s="142"/>
      <c r="W95" s="158"/>
      <c r="X95" s="7"/>
      <c r="Y95" s="136"/>
      <c r="Z95" s="136"/>
      <c r="AA95" s="136"/>
      <c r="AB95" s="136"/>
      <c r="AC95" s="136"/>
    </row>
    <row r="96" spans="1:29">
      <c r="A96" s="136"/>
      <c r="B96" s="136"/>
      <c r="C96" s="136"/>
      <c r="D96" s="136"/>
      <c r="E96" s="136"/>
      <c r="F96" s="136"/>
      <c r="H96" s="136"/>
      <c r="I96" s="136"/>
      <c r="J96" s="136"/>
      <c r="K96" s="136"/>
      <c r="L96" s="136"/>
      <c r="M96" s="136"/>
      <c r="N96" s="136"/>
      <c r="O96" s="136"/>
      <c r="P96" s="136"/>
      <c r="Q96" s="136"/>
      <c r="R96" s="136"/>
      <c r="S96"/>
      <c r="T96" s="136"/>
      <c r="U96" s="158"/>
      <c r="V96" s="7"/>
      <c r="W96" s="8"/>
      <c r="X96" s="8"/>
      <c r="Y96" s="136"/>
      <c r="Z96" s="136"/>
      <c r="AA96" s="136"/>
      <c r="AB96" s="136"/>
      <c r="AC96" s="136"/>
    </row>
    <row r="97" spans="19:24">
      <c r="S97"/>
      <c r="T97"/>
      <c r="U97" s="10"/>
      <c r="V97" s="2"/>
      <c r="W97" s="8"/>
      <c r="X97" s="8"/>
    </row>
    <row r="98" spans="19:24">
      <c r="S98"/>
      <c r="T98"/>
      <c r="U98" s="2"/>
      <c r="V98" s="11"/>
      <c r="W98" s="12"/>
      <c r="X98" s="2"/>
    </row>
    <row r="99" spans="19:24">
      <c r="S99"/>
      <c r="T99"/>
      <c r="U99" s="8"/>
      <c r="V99" s="8"/>
      <c r="W99" s="2"/>
      <c r="X99" s="10"/>
    </row>
    <row r="100" spans="19:24">
      <c r="S100" s="6"/>
      <c r="T100"/>
      <c r="U100" s="8"/>
      <c r="V100" s="8"/>
      <c r="W100" s="142"/>
      <c r="X100" s="142"/>
    </row>
    <row r="101" spans="19:24">
      <c r="S101" s="5"/>
      <c r="T101" s="136"/>
      <c r="U101" s="142"/>
      <c r="V101" s="142"/>
      <c r="W101" s="154"/>
      <c r="X101" s="161"/>
    </row>
    <row r="102" spans="19:24">
      <c r="S102" s="9"/>
      <c r="T102" s="136"/>
      <c r="U102" s="161"/>
      <c r="V102" s="162"/>
      <c r="W102" s="136"/>
      <c r="X102" s="136"/>
    </row>
  </sheetData>
  <sheetProtection algorithmName="SHA-512" hashValue="FMPMvHQSEnlduDOHu8MkoXU7EocdrfjwVOtar7ZPcHMbHFzIed6lVAbZJxnMpP3vM7YYvlQQrUkxsx3xLpdsWw==" saltValue="I9sThbaYveXywu7NDcZORA==" spinCount="100000" sheet="1" objects="1" scenarios="1"/>
  <mergeCells count="42">
    <mergeCell ref="A61:G61"/>
    <mergeCell ref="A77:H77"/>
    <mergeCell ref="A27:C27"/>
    <mergeCell ref="J28:L28"/>
    <mergeCell ref="J30:J31"/>
    <mergeCell ref="D28:F28"/>
    <mergeCell ref="A28:C28"/>
    <mergeCell ref="A30:A31"/>
    <mergeCell ref="D30:D31"/>
    <mergeCell ref="A44:F44"/>
    <mergeCell ref="A45:C45"/>
    <mergeCell ref="G28:I28"/>
    <mergeCell ref="G30:G31"/>
    <mergeCell ref="D45:F45"/>
    <mergeCell ref="A18:B18"/>
    <mergeCell ref="A20:D20"/>
    <mergeCell ref="A21:D21"/>
    <mergeCell ref="B2:C2"/>
    <mergeCell ref="A7:B7"/>
    <mergeCell ref="A8:B8"/>
    <mergeCell ref="A9:B9"/>
    <mergeCell ref="A10:B10"/>
    <mergeCell ref="A13:D13"/>
    <mergeCell ref="A14:B14"/>
    <mergeCell ref="A15:B15"/>
    <mergeCell ref="A17:D17"/>
    <mergeCell ref="A26:L26"/>
    <mergeCell ref="A22:B22"/>
    <mergeCell ref="A23:B23"/>
    <mergeCell ref="I38:I39"/>
    <mergeCell ref="A72:A74"/>
    <mergeCell ref="A47:A48"/>
    <mergeCell ref="A66:E66"/>
    <mergeCell ref="C38:C39"/>
    <mergeCell ref="F38:F39"/>
    <mergeCell ref="A67:B67"/>
    <mergeCell ref="A68:B68"/>
    <mergeCell ref="A69:A71"/>
    <mergeCell ref="D47:D48"/>
    <mergeCell ref="C55:C56"/>
    <mergeCell ref="L38:L39"/>
    <mergeCell ref="F55:F56"/>
  </mergeCells>
  <conditionalFormatting sqref="A32:B32 D32:E32 G32:H32 J32:K32 A49:B49 D49:E49">
    <cfRule type="expression" dxfId="57" priority="148">
      <formula>$O$14=FALSE</formula>
    </cfRule>
  </conditionalFormatting>
  <conditionalFormatting sqref="A34:B34 D34:E34 G34:H34 J34:K34 A51:B51 D51:E51">
    <cfRule type="expression" dxfId="56" priority="149">
      <formula>$O$22=FALSE</formula>
    </cfRule>
  </conditionalFormatting>
  <conditionalFormatting sqref="B38">
    <cfRule type="expression" dxfId="55" priority="127">
      <formula>$A$41=TRUE</formula>
    </cfRule>
    <cfRule type="expression" dxfId="54" priority="126">
      <formula>$A$41=FALSE</formula>
    </cfRule>
  </conditionalFormatting>
  <conditionalFormatting sqref="B39 B63:G63">
    <cfRule type="expression" dxfId="53" priority="129">
      <formula>$A$41=FALSE</formula>
    </cfRule>
    <cfRule type="expression" dxfId="52" priority="128">
      <formula>$A$41=TRUE</formula>
    </cfRule>
  </conditionalFormatting>
  <conditionalFormatting sqref="B55">
    <cfRule type="expression" dxfId="51" priority="76">
      <formula>$A$58=FALSE</formula>
    </cfRule>
    <cfRule type="expression" dxfId="50" priority="77">
      <formula>$A$58=TRUE</formula>
    </cfRule>
  </conditionalFormatting>
  <conditionalFormatting sqref="B56">
    <cfRule type="expression" dxfId="49" priority="79">
      <formula>$A$58=FALSE</formula>
    </cfRule>
    <cfRule type="expression" dxfId="48" priority="78">
      <formula>$A$58=TRUE</formula>
    </cfRule>
  </conditionalFormatting>
  <conditionalFormatting sqref="B31:C31">
    <cfRule type="expression" dxfId="47" priority="132">
      <formula>$A$40=FALSE</formula>
    </cfRule>
    <cfRule type="expression" dxfId="46" priority="133">
      <formula>$A$40=TRUE</formula>
    </cfRule>
  </conditionalFormatting>
  <conditionalFormatting sqref="B48:C48">
    <cfRule type="expression" dxfId="45" priority="88">
      <formula>$A$57=TRUE</formula>
    </cfRule>
    <cfRule type="expression" dxfId="44" priority="87">
      <formula>$A$57=FALSE</formula>
    </cfRule>
  </conditionalFormatting>
  <conditionalFormatting sqref="C30">
    <cfRule type="expression" dxfId="43" priority="135">
      <formula>$A$40=FALSE</formula>
    </cfRule>
    <cfRule type="expression" dxfId="42" priority="134">
      <formula>$A$40=TRUE</formula>
    </cfRule>
  </conditionalFormatting>
  <conditionalFormatting sqref="C32 F32 I32 L32 C49 F49:F50">
    <cfRule type="expression" dxfId="41" priority="152">
      <formula>$O$14=FALSE</formula>
    </cfRule>
  </conditionalFormatting>
  <conditionalFormatting sqref="C34 F34 I34 L34 C51 F51">
    <cfRule type="expression" dxfId="40" priority="153">
      <formula>$O$22=FALSE</formula>
    </cfRule>
  </conditionalFormatting>
  <conditionalFormatting sqref="C47">
    <cfRule type="expression" dxfId="39" priority="92">
      <formula>$A$57=FALSE</formula>
    </cfRule>
    <cfRule type="expression" dxfId="38" priority="91">
      <formula>$A$57=TRUE</formula>
    </cfRule>
  </conditionalFormatting>
  <conditionalFormatting sqref="D15">
    <cfRule type="expression" dxfId="37" priority="157">
      <formula>$O$15=FALSE</formula>
    </cfRule>
    <cfRule type="expression" dxfId="36" priority="156">
      <formula>$O$15=TRUE</formula>
    </cfRule>
  </conditionalFormatting>
  <conditionalFormatting sqref="D18">
    <cfRule type="expression" dxfId="35" priority="159">
      <formula>$O$18=FALSE</formula>
    </cfRule>
    <cfRule type="expression" dxfId="34" priority="158">
      <formula>$O$18=TRUE</formula>
    </cfRule>
  </conditionalFormatting>
  <conditionalFormatting sqref="D23">
    <cfRule type="expression" dxfId="33" priority="161">
      <formula>$O$23=TRUE</formula>
    </cfRule>
    <cfRule type="expression" dxfId="32" priority="160">
      <formula>$O$23=FALSE</formula>
    </cfRule>
  </conditionalFormatting>
  <conditionalFormatting sqref="E38">
    <cfRule type="expression" dxfId="31" priority="81">
      <formula>$D$41=TRUE</formula>
    </cfRule>
    <cfRule type="expression" dxfId="30" priority="80">
      <formula>$D$41=FALSE</formula>
    </cfRule>
  </conditionalFormatting>
  <conditionalFormatting sqref="E39">
    <cfRule type="expression" dxfId="29" priority="82">
      <formula>$D$41=TRUE</formula>
    </cfRule>
    <cfRule type="expression" dxfId="28" priority="83">
      <formula>$D$41=FALSE</formula>
    </cfRule>
  </conditionalFormatting>
  <conditionalFormatting sqref="E55">
    <cfRule type="expression" dxfId="27" priority="38">
      <formula>$D$58=TRUE</formula>
    </cfRule>
    <cfRule type="expression" dxfId="26" priority="37">
      <formula>$D$58=FALSE</formula>
    </cfRule>
  </conditionalFormatting>
  <conditionalFormatting sqref="E56">
    <cfRule type="expression" dxfId="25" priority="39">
      <formula>$D$58=TRUE</formula>
    </cfRule>
    <cfRule type="expression" dxfId="24" priority="40">
      <formula>$D$58=FALSE</formula>
    </cfRule>
  </conditionalFormatting>
  <conditionalFormatting sqref="E31:F31">
    <cfRule type="expression" dxfId="23" priority="97">
      <formula>$D$40=FALSE</formula>
    </cfRule>
    <cfRule type="expression" dxfId="22" priority="98">
      <formula>$D$40=TRUE</formula>
    </cfRule>
  </conditionalFormatting>
  <conditionalFormatting sqref="E48:F48">
    <cfRule type="expression" dxfId="21" priority="41">
      <formula>$D$57=FALSE</formula>
    </cfRule>
    <cfRule type="expression" dxfId="20" priority="42">
      <formula>$D$57=TRUE</formula>
    </cfRule>
  </conditionalFormatting>
  <conditionalFormatting sqref="F30">
    <cfRule type="expression" dxfId="19" priority="61">
      <formula>$D$40=FALSE</formula>
    </cfRule>
    <cfRule type="expression" dxfId="18" priority="60">
      <formula>$D$40=TRUE</formula>
    </cfRule>
  </conditionalFormatting>
  <conditionalFormatting sqref="F47">
    <cfRule type="expression" dxfId="17" priority="43">
      <formula>$D$57=TRUE</formula>
    </cfRule>
    <cfRule type="expression" dxfId="16" priority="44">
      <formula>$D$57=FALSE</formula>
    </cfRule>
  </conditionalFormatting>
  <conditionalFormatting sqref="H38">
    <cfRule type="expression" dxfId="15" priority="65">
      <formula>$G$41=TRUE</formula>
    </cfRule>
    <cfRule type="expression" dxfId="14" priority="64">
      <formula>$G$41=FALSE</formula>
    </cfRule>
  </conditionalFormatting>
  <conditionalFormatting sqref="H39">
    <cfRule type="expression" dxfId="13" priority="67">
      <formula>$G$41=FALSE</formula>
    </cfRule>
    <cfRule type="expression" dxfId="12" priority="66">
      <formula>$G$41=TRUE</formula>
    </cfRule>
  </conditionalFormatting>
  <conditionalFormatting sqref="H31:I31">
    <cfRule type="expression" dxfId="11" priority="69">
      <formula>$G$40=TRUE</formula>
    </cfRule>
    <cfRule type="expression" dxfId="10" priority="68">
      <formula>$G$40=FALSE</formula>
    </cfRule>
  </conditionalFormatting>
  <conditionalFormatting sqref="I30">
    <cfRule type="expression" dxfId="9" priority="72">
      <formula>$G$40=TRUE</formula>
    </cfRule>
    <cfRule type="expression" dxfId="8" priority="73">
      <formula>$G$40=FALSE</formula>
    </cfRule>
  </conditionalFormatting>
  <conditionalFormatting sqref="K38">
    <cfRule type="expression" dxfId="7" priority="50">
      <formula>$J$41=FALSE</formula>
    </cfRule>
    <cfRule type="expression" dxfId="6" priority="51">
      <formula>$J$41=TRUE</formula>
    </cfRule>
  </conditionalFormatting>
  <conditionalFormatting sqref="K39">
    <cfRule type="expression" dxfId="5" priority="52">
      <formula>$J$41=TRUE</formula>
    </cfRule>
    <cfRule type="expression" dxfId="4" priority="53">
      <formula>$J$41=FALSE</formula>
    </cfRule>
  </conditionalFormatting>
  <conditionalFormatting sqref="K31:L31">
    <cfRule type="expression" dxfId="3" priority="55">
      <formula>$J$40=TRUE</formula>
    </cfRule>
    <cfRule type="expression" dxfId="2" priority="54">
      <formula>$J$40=FALSE</formula>
    </cfRule>
  </conditionalFormatting>
  <conditionalFormatting sqref="L30">
    <cfRule type="expression" dxfId="1" priority="59">
      <formula>$J$40=FALSE</formula>
    </cfRule>
    <cfRule type="expression" dxfId="0" priority="58">
      <formula>$J$40=TRUE</formula>
    </cfRule>
  </conditionalFormatting>
  <hyperlinks>
    <hyperlink ref="D7" r:id="rId1" xr:uid="{0A8BECD2-A1C5-4F63-AA86-59E2E81017FA}"/>
  </hyperlinks>
  <pageMargins left="0.7" right="0.7" top="0.75" bottom="0.75" header="0.3" footer="0.3"/>
  <pageSetup scale="32" orientation="landscape" r:id="rId2"/>
  <rowBreaks count="1" manualBreakCount="1">
    <brk id="59" max="11" man="1"/>
  </rowBreak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nchor moveWithCells="1">
                  <from>
                    <xdr:col>2</xdr:col>
                    <xdr:colOff>525780</xdr:colOff>
                    <xdr:row>21</xdr:row>
                    <xdr:rowOff>137160</xdr:rowOff>
                  </from>
                  <to>
                    <xdr:col>2</xdr:col>
                    <xdr:colOff>1394460</xdr:colOff>
                    <xdr:row>21</xdr:row>
                    <xdr:rowOff>373380</xdr:rowOff>
                  </to>
                </anchor>
              </controlPr>
            </control>
          </mc:Choice>
        </mc:AlternateContent>
        <mc:AlternateContent xmlns:mc="http://schemas.openxmlformats.org/markup-compatibility/2006">
          <mc:Choice Requires="x14">
            <control shapeId="8194" r:id="rId6" name="Check Box 2">
              <controlPr locked="0" defaultSize="0" autoFill="0" autoLine="0" autoPict="0">
                <anchor moveWithCells="1">
                  <from>
                    <xdr:col>2</xdr:col>
                    <xdr:colOff>518160</xdr:colOff>
                    <xdr:row>22</xdr:row>
                    <xdr:rowOff>144780</xdr:rowOff>
                  </from>
                  <to>
                    <xdr:col>2</xdr:col>
                    <xdr:colOff>1478280</xdr:colOff>
                    <xdr:row>22</xdr:row>
                    <xdr:rowOff>556260</xdr:rowOff>
                  </to>
                </anchor>
              </controlPr>
            </control>
          </mc:Choice>
        </mc:AlternateContent>
        <mc:AlternateContent xmlns:mc="http://schemas.openxmlformats.org/markup-compatibility/2006">
          <mc:Choice Requires="x14">
            <control shapeId="8195" r:id="rId7" name="Check Box 3">
              <controlPr locked="0" defaultSize="0" autoFill="0" autoLine="0" autoPict="0">
                <anchor moveWithCells="1">
                  <from>
                    <xdr:col>2</xdr:col>
                    <xdr:colOff>594360</xdr:colOff>
                    <xdr:row>13</xdr:row>
                    <xdr:rowOff>137160</xdr:rowOff>
                  </from>
                  <to>
                    <xdr:col>2</xdr:col>
                    <xdr:colOff>1318260</xdr:colOff>
                    <xdr:row>13</xdr:row>
                    <xdr:rowOff>373380</xdr:rowOff>
                  </to>
                </anchor>
              </controlPr>
            </control>
          </mc:Choice>
        </mc:AlternateContent>
        <mc:AlternateContent xmlns:mc="http://schemas.openxmlformats.org/markup-compatibility/2006">
          <mc:Choice Requires="x14">
            <control shapeId="8196" r:id="rId8" name="Check Box 4">
              <controlPr locked="0" defaultSize="0" autoFill="0" autoLine="0" autoPict="0">
                <anchor moveWithCells="1">
                  <from>
                    <xdr:col>2</xdr:col>
                    <xdr:colOff>480060</xdr:colOff>
                    <xdr:row>14</xdr:row>
                    <xdr:rowOff>137160</xdr:rowOff>
                  </from>
                  <to>
                    <xdr:col>2</xdr:col>
                    <xdr:colOff>1013460</xdr:colOff>
                    <xdr:row>14</xdr:row>
                    <xdr:rowOff>373380</xdr:rowOff>
                  </to>
                </anchor>
              </controlPr>
            </control>
          </mc:Choice>
        </mc:AlternateContent>
        <mc:AlternateContent xmlns:mc="http://schemas.openxmlformats.org/markup-compatibility/2006">
          <mc:Choice Requires="x14">
            <control shapeId="8199" r:id="rId9" name="Check Box 7">
              <controlPr locked="0" defaultSize="0" autoFill="0" autoLine="0" autoPict="0" altText="Use Default Maintenance Cost (0.5% of total initial cost) ">
                <anchor moveWithCells="1">
                  <from>
                    <xdr:col>0</xdr:col>
                    <xdr:colOff>0</xdr:colOff>
                    <xdr:row>37</xdr:row>
                    <xdr:rowOff>678180</xdr:rowOff>
                  </from>
                  <to>
                    <xdr:col>0</xdr:col>
                    <xdr:colOff>2689860</xdr:colOff>
                    <xdr:row>39</xdr:row>
                    <xdr:rowOff>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3</xdr:col>
                    <xdr:colOff>7620</xdr:colOff>
                    <xdr:row>38</xdr:row>
                    <xdr:rowOff>38100</xdr:rowOff>
                  </from>
                  <to>
                    <xdr:col>4</xdr:col>
                    <xdr:colOff>274320</xdr:colOff>
                    <xdr:row>38</xdr:row>
                    <xdr:rowOff>297180</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2</xdr:col>
                    <xdr:colOff>518160</xdr:colOff>
                    <xdr:row>17</xdr:row>
                    <xdr:rowOff>144780</xdr:rowOff>
                  </from>
                  <to>
                    <xdr:col>3</xdr:col>
                    <xdr:colOff>0</xdr:colOff>
                    <xdr:row>17</xdr:row>
                    <xdr:rowOff>403860</xdr:rowOff>
                  </to>
                </anchor>
              </controlPr>
            </control>
          </mc:Choice>
        </mc:AlternateContent>
        <mc:AlternateContent xmlns:mc="http://schemas.openxmlformats.org/markup-compatibility/2006">
          <mc:Choice Requires="x14">
            <control shapeId="8202" r:id="rId12" name="Check Box 10">
              <controlPr locked="0" defaultSize="0" autoFill="0" autoLine="0" autoPict="0">
                <anchor moveWithCells="1">
                  <from>
                    <xdr:col>1</xdr:col>
                    <xdr:colOff>495300</xdr:colOff>
                    <xdr:row>29</xdr:row>
                    <xdr:rowOff>30480</xdr:rowOff>
                  </from>
                  <to>
                    <xdr:col>1</xdr:col>
                    <xdr:colOff>1569720</xdr:colOff>
                    <xdr:row>29</xdr:row>
                    <xdr:rowOff>350520</xdr:rowOff>
                  </to>
                </anchor>
              </controlPr>
            </control>
          </mc:Choice>
        </mc:AlternateContent>
        <mc:AlternateContent xmlns:mc="http://schemas.openxmlformats.org/markup-compatibility/2006">
          <mc:Choice Requires="x14">
            <control shapeId="8203" r:id="rId13" name="Check Box 11">
              <controlPr locked="0" defaultSize="0" autoFill="0" autoLine="0" autoPict="0">
                <anchor moveWithCells="1">
                  <from>
                    <xdr:col>4</xdr:col>
                    <xdr:colOff>403860</xdr:colOff>
                    <xdr:row>29</xdr:row>
                    <xdr:rowOff>106680</xdr:rowOff>
                  </from>
                  <to>
                    <xdr:col>4</xdr:col>
                    <xdr:colOff>1059180</xdr:colOff>
                    <xdr:row>29</xdr:row>
                    <xdr:rowOff>350520</xdr:rowOff>
                  </to>
                </anchor>
              </controlPr>
            </control>
          </mc:Choice>
        </mc:AlternateContent>
        <mc:AlternateContent xmlns:mc="http://schemas.openxmlformats.org/markup-compatibility/2006">
          <mc:Choice Requires="x14">
            <control shapeId="8204" r:id="rId14" name="Check Box 12">
              <controlPr locked="0" defaultSize="0" autoFill="0" autoLine="0" autoPict="0">
                <anchor moveWithCells="1">
                  <from>
                    <xdr:col>1</xdr:col>
                    <xdr:colOff>510540</xdr:colOff>
                    <xdr:row>45</xdr:row>
                    <xdr:rowOff>198120</xdr:rowOff>
                  </from>
                  <to>
                    <xdr:col>1</xdr:col>
                    <xdr:colOff>1272540</xdr:colOff>
                    <xdr:row>47</xdr:row>
                    <xdr:rowOff>7620</xdr:rowOff>
                  </to>
                </anchor>
              </controlPr>
            </control>
          </mc:Choice>
        </mc:AlternateContent>
        <mc:AlternateContent xmlns:mc="http://schemas.openxmlformats.org/markup-compatibility/2006">
          <mc:Choice Requires="x14">
            <control shapeId="8205" r:id="rId15" name="Check Box 13">
              <controlPr locked="0" defaultSize="0" autoFill="0" autoLine="0" autoPict="0">
                <anchor moveWithCells="1">
                  <from>
                    <xdr:col>0</xdr:col>
                    <xdr:colOff>114300</xdr:colOff>
                    <xdr:row>54</xdr:row>
                    <xdr:rowOff>693420</xdr:rowOff>
                  </from>
                  <to>
                    <xdr:col>0</xdr:col>
                    <xdr:colOff>2659380</xdr:colOff>
                    <xdr:row>58</xdr:row>
                    <xdr:rowOff>30480</xdr:rowOff>
                  </to>
                </anchor>
              </controlPr>
            </control>
          </mc:Choice>
        </mc:AlternateContent>
        <mc:AlternateContent xmlns:mc="http://schemas.openxmlformats.org/markup-compatibility/2006">
          <mc:Choice Requires="x14">
            <control shapeId="8207" r:id="rId16" name="Check Box 15">
              <controlPr locked="0" defaultSize="0" autoFill="0" autoLine="0" autoPict="0">
                <anchor moveWithCells="1">
                  <from>
                    <xdr:col>7</xdr:col>
                    <xdr:colOff>137160</xdr:colOff>
                    <xdr:row>29</xdr:row>
                    <xdr:rowOff>182880</xdr:rowOff>
                  </from>
                  <to>
                    <xdr:col>8</xdr:col>
                    <xdr:colOff>106680</xdr:colOff>
                    <xdr:row>29</xdr:row>
                    <xdr:rowOff>449580</xdr:rowOff>
                  </to>
                </anchor>
              </controlPr>
            </control>
          </mc:Choice>
        </mc:AlternateContent>
        <mc:AlternateContent xmlns:mc="http://schemas.openxmlformats.org/markup-compatibility/2006">
          <mc:Choice Requires="x14">
            <control shapeId="8208" r:id="rId17" name="Check Box 16">
              <controlPr locked="0" defaultSize="0" autoFill="0" autoLine="0" autoPict="0">
                <anchor moveWithCells="1">
                  <from>
                    <xdr:col>6</xdr:col>
                    <xdr:colOff>0</xdr:colOff>
                    <xdr:row>38</xdr:row>
                    <xdr:rowOff>60960</xdr:rowOff>
                  </from>
                  <to>
                    <xdr:col>7</xdr:col>
                    <xdr:colOff>121920</xdr:colOff>
                    <xdr:row>38</xdr:row>
                    <xdr:rowOff>327660</xdr:rowOff>
                  </to>
                </anchor>
              </controlPr>
            </control>
          </mc:Choice>
        </mc:AlternateContent>
        <mc:AlternateContent xmlns:mc="http://schemas.openxmlformats.org/markup-compatibility/2006">
          <mc:Choice Requires="x14">
            <control shapeId="8209" r:id="rId18" name="Check Box 17">
              <controlPr locked="0" defaultSize="0" autoFill="0" autoLine="0" autoPict="0">
                <anchor moveWithCells="1">
                  <from>
                    <xdr:col>10</xdr:col>
                    <xdr:colOff>137160</xdr:colOff>
                    <xdr:row>29</xdr:row>
                    <xdr:rowOff>182880</xdr:rowOff>
                  </from>
                  <to>
                    <xdr:col>10</xdr:col>
                    <xdr:colOff>906780</xdr:colOff>
                    <xdr:row>29</xdr:row>
                    <xdr:rowOff>449580</xdr:rowOff>
                  </to>
                </anchor>
              </controlPr>
            </control>
          </mc:Choice>
        </mc:AlternateContent>
        <mc:AlternateContent xmlns:mc="http://schemas.openxmlformats.org/markup-compatibility/2006">
          <mc:Choice Requires="x14">
            <control shapeId="8210" r:id="rId19" name="Check Box 18">
              <controlPr locked="0" defaultSize="0" autoFill="0" autoLine="0" autoPict="0">
                <anchor moveWithCells="1">
                  <from>
                    <xdr:col>9</xdr:col>
                    <xdr:colOff>22860</xdr:colOff>
                    <xdr:row>38</xdr:row>
                    <xdr:rowOff>68580</xdr:rowOff>
                  </from>
                  <to>
                    <xdr:col>10</xdr:col>
                    <xdr:colOff>297180</xdr:colOff>
                    <xdr:row>38</xdr:row>
                    <xdr:rowOff>327660</xdr:rowOff>
                  </to>
                </anchor>
              </controlPr>
            </control>
          </mc:Choice>
        </mc:AlternateContent>
        <mc:AlternateContent xmlns:mc="http://schemas.openxmlformats.org/markup-compatibility/2006">
          <mc:Choice Requires="x14">
            <control shapeId="8247" r:id="rId20" name="Check Box 55">
              <controlPr locked="0" defaultSize="0" autoFill="0" autoLine="0" autoPict="0">
                <anchor moveWithCells="1">
                  <from>
                    <xdr:col>4</xdr:col>
                    <xdr:colOff>472440</xdr:colOff>
                    <xdr:row>45</xdr:row>
                    <xdr:rowOff>213360</xdr:rowOff>
                  </from>
                  <to>
                    <xdr:col>4</xdr:col>
                    <xdr:colOff>1226820</xdr:colOff>
                    <xdr:row>47</xdr:row>
                    <xdr:rowOff>22860</xdr:rowOff>
                  </to>
                </anchor>
              </controlPr>
            </control>
          </mc:Choice>
        </mc:AlternateContent>
        <mc:AlternateContent xmlns:mc="http://schemas.openxmlformats.org/markup-compatibility/2006">
          <mc:Choice Requires="x14">
            <control shapeId="8248" r:id="rId21" name="Check Box 56">
              <controlPr locked="0" defaultSize="0" autoFill="0" autoLine="0" autoPict="0">
                <anchor moveWithCells="1">
                  <from>
                    <xdr:col>3</xdr:col>
                    <xdr:colOff>0</xdr:colOff>
                    <xdr:row>54</xdr:row>
                    <xdr:rowOff>670560</xdr:rowOff>
                  </from>
                  <to>
                    <xdr:col>4</xdr:col>
                    <xdr:colOff>22860</xdr:colOff>
                    <xdr:row>56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dcf8ab47d330a321bd4a1244f450f719">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9c7b9cddbb15419b2de9be4158f754e6"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B8468168-B03C-4935-A668-0E219FCBA8B3}"/>
</file>

<file path=customXml/itemProps2.xml><?xml version="1.0" encoding="utf-8"?>
<ds:datastoreItem xmlns:ds="http://schemas.openxmlformats.org/officeDocument/2006/customXml" ds:itemID="{A52A82A8-2BE4-4179-A1FE-FE97477093FE}"/>
</file>

<file path=customXml/itemProps3.xml><?xml version="1.0" encoding="utf-8"?>
<ds:datastoreItem xmlns:ds="http://schemas.openxmlformats.org/officeDocument/2006/customXml" ds:itemID="{B97D4DE8-058B-47F9-B473-F110D3102C19}"/>
</file>

<file path=docMetadata/LabelInfo.xml><?xml version="1.0" encoding="utf-8"?>
<clbl:labelList xmlns:clbl="http://schemas.microsoft.com/office/2020/mipLabelMetadata">
  <clbl:label id="{9715e697-1c31-4156-8581-01c5d1e29c65}" enabled="1" method="Standard" siteId="{cf4e8a24-641b-40d2-905e-9a328b644fab}"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2025-05-15T17:16:31Z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Order">
    <vt:r8>14500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